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updateLinks="never" codeName="ЭтаКнига" defaultThemeVersion="124226"/>
  <bookViews>
    <workbookView xWindow="120" yWindow="225" windowWidth="16605" windowHeight="7875" activeTab="2"/>
  </bookViews>
  <sheets>
    <sheet name="Баланс" sheetId="5" r:id="rId1"/>
    <sheet name="ПиУ" sheetId="6" r:id="rId2"/>
    <sheet name="Цикл" sheetId="8" r:id="rId3"/>
  </sheets>
  <definedNames>
    <definedName name="ЗЦ">(Цикл!$E$20:$P$20)*N(Цикл!$V$1)</definedName>
    <definedName name="КЦ">(Цикл!$E$40:$P$40)*N(Цикл!$W$1)</definedName>
    <definedName name="ЦЧ">(Цикл!$E$40:$P$40)*N(Цикл!$X$1)</definedName>
    <definedName name="Ч">(Цикл!$E$42:$P$42)*N(Цикл!$X$1)</definedName>
    <definedName name="ЧЦ">(Цикл!$E$20:$P$20)*N(Цикл!$X$1)</definedName>
  </definedNames>
  <calcPr calcId="125725"/>
</workbook>
</file>

<file path=xl/calcChain.xml><?xml version="1.0" encoding="utf-8"?>
<calcChain xmlns="http://schemas.openxmlformats.org/spreadsheetml/2006/main">
  <c r="B33" i="8"/>
  <c r="B32"/>
  <c r="B31"/>
  <c r="B30"/>
  <c r="B29"/>
  <c r="B28"/>
  <c r="C32"/>
  <c r="C31"/>
  <c r="C30"/>
  <c r="C29"/>
  <c r="B26"/>
  <c r="B25"/>
  <c r="B24"/>
  <c r="B23"/>
  <c r="E23" s="1"/>
  <c r="B12"/>
  <c r="B11"/>
  <c r="B10"/>
  <c r="B8"/>
  <c r="B7"/>
  <c r="B6"/>
  <c r="B5"/>
  <c r="B4"/>
  <c r="P32" l="1"/>
  <c r="O32"/>
  <c r="N32"/>
  <c r="M32"/>
  <c r="L32"/>
  <c r="K32"/>
  <c r="J32"/>
  <c r="I32"/>
  <c r="H32"/>
  <c r="G32"/>
  <c r="F32"/>
  <c r="E32"/>
  <c r="P31"/>
  <c r="O31"/>
  <c r="N31"/>
  <c r="M31"/>
  <c r="L31"/>
  <c r="K31"/>
  <c r="J31"/>
  <c r="I31"/>
  <c r="H31"/>
  <c r="G31"/>
  <c r="F31"/>
  <c r="E31"/>
  <c r="P30"/>
  <c r="O30"/>
  <c r="N30"/>
  <c r="M30"/>
  <c r="L30"/>
  <c r="K30"/>
  <c r="J30"/>
  <c r="I30"/>
  <c r="H30"/>
  <c r="G30"/>
  <c r="F30"/>
  <c r="E30"/>
  <c r="P29"/>
  <c r="O29"/>
  <c r="N29"/>
  <c r="M29"/>
  <c r="L29"/>
  <c r="K29"/>
  <c r="J29"/>
  <c r="I29"/>
  <c r="H29"/>
  <c r="G29"/>
  <c r="F29"/>
  <c r="G5"/>
  <c r="E32" i="5" l="1"/>
  <c r="F32" s="1"/>
  <c r="G32" s="1"/>
  <c r="H32" s="1"/>
  <c r="I32" s="1"/>
  <c r="J32" s="1"/>
  <c r="K32" s="1"/>
  <c r="L32" s="1"/>
  <c r="M32" s="1"/>
  <c r="N32" s="1"/>
  <c r="O32" s="1"/>
  <c r="P32" s="1"/>
  <c r="D13" i="6" l="1"/>
  <c r="P33" i="8"/>
  <c r="O33"/>
  <c r="N33"/>
  <c r="M33"/>
  <c r="L33"/>
  <c r="K33"/>
  <c r="J33"/>
  <c r="I33"/>
  <c r="H33"/>
  <c r="G33"/>
  <c r="F33"/>
  <c r="E33"/>
  <c r="P28"/>
  <c r="O28"/>
  <c r="N28"/>
  <c r="M28"/>
  <c r="L28"/>
  <c r="K28"/>
  <c r="J28"/>
  <c r="I28"/>
  <c r="H28"/>
  <c r="G28"/>
  <c r="F28"/>
  <c r="E28"/>
  <c r="P12"/>
  <c r="O12"/>
  <c r="N12"/>
  <c r="M12"/>
  <c r="L12"/>
  <c r="K12"/>
  <c r="J12"/>
  <c r="I12"/>
  <c r="H12"/>
  <c r="G12"/>
  <c r="F12"/>
  <c r="E12"/>
  <c r="P10"/>
  <c r="O10"/>
  <c r="N10"/>
  <c r="M10"/>
  <c r="L10"/>
  <c r="K10"/>
  <c r="J10"/>
  <c r="I10"/>
  <c r="H10"/>
  <c r="G10"/>
  <c r="F10"/>
  <c r="E10"/>
  <c r="P26"/>
  <c r="O26"/>
  <c r="N26"/>
  <c r="M26"/>
  <c r="L26"/>
  <c r="K26"/>
  <c r="J26"/>
  <c r="I26"/>
  <c r="H26"/>
  <c r="G26"/>
  <c r="F26"/>
  <c r="E26"/>
  <c r="P25"/>
  <c r="O25"/>
  <c r="N25"/>
  <c r="M25"/>
  <c r="L25"/>
  <c r="K25"/>
  <c r="J25"/>
  <c r="I25"/>
  <c r="H25"/>
  <c r="G25"/>
  <c r="F25"/>
  <c r="E25"/>
  <c r="P24"/>
  <c r="O24"/>
  <c r="N24"/>
  <c r="M24"/>
  <c r="L24"/>
  <c r="K24"/>
  <c r="J24"/>
  <c r="I24"/>
  <c r="H24"/>
  <c r="G24"/>
  <c r="F24"/>
  <c r="E24"/>
  <c r="P23"/>
  <c r="O23"/>
  <c r="N23"/>
  <c r="M23"/>
  <c r="L23"/>
  <c r="K23"/>
  <c r="J23"/>
  <c r="I23"/>
  <c r="H23"/>
  <c r="G23"/>
  <c r="F23"/>
  <c r="F36" s="1"/>
  <c r="P8"/>
  <c r="O8"/>
  <c r="N8"/>
  <c r="M8"/>
  <c r="L8"/>
  <c r="K8"/>
  <c r="J8"/>
  <c r="I8"/>
  <c r="H8"/>
  <c r="G8"/>
  <c r="F8"/>
  <c r="E8"/>
  <c r="P7"/>
  <c r="O7"/>
  <c r="N7"/>
  <c r="M7"/>
  <c r="L7"/>
  <c r="K7"/>
  <c r="J7"/>
  <c r="I7"/>
  <c r="H7"/>
  <c r="G7"/>
  <c r="F7"/>
  <c r="E7"/>
  <c r="P6"/>
  <c r="O6"/>
  <c r="N6"/>
  <c r="M6"/>
  <c r="L6"/>
  <c r="K6"/>
  <c r="J6"/>
  <c r="I6"/>
  <c r="H6"/>
  <c r="G6"/>
  <c r="F6"/>
  <c r="E6"/>
  <c r="P5"/>
  <c r="O5"/>
  <c r="N5"/>
  <c r="M5"/>
  <c r="L5"/>
  <c r="K5"/>
  <c r="J5"/>
  <c r="I5"/>
  <c r="H5"/>
  <c r="F5"/>
  <c r="E5"/>
  <c r="P4"/>
  <c r="O4"/>
  <c r="N4"/>
  <c r="M4"/>
  <c r="L4"/>
  <c r="K4"/>
  <c r="J4"/>
  <c r="I4"/>
  <c r="H4"/>
  <c r="G4"/>
  <c r="F4"/>
  <c r="E4"/>
  <c r="K15" l="1"/>
  <c r="H18"/>
  <c r="P18"/>
  <c r="L19"/>
  <c r="I36"/>
  <c r="M37"/>
  <c r="I38"/>
  <c r="I39"/>
  <c r="F15"/>
  <c r="G15"/>
  <c r="O15"/>
  <c r="L18"/>
  <c r="H19"/>
  <c r="P19"/>
  <c r="M36"/>
  <c r="I37"/>
  <c r="M38"/>
  <c r="M39"/>
  <c r="E37"/>
  <c r="F37"/>
  <c r="E38"/>
  <c r="F38"/>
  <c r="E39"/>
  <c r="F39"/>
  <c r="J15"/>
  <c r="G18"/>
  <c r="O18"/>
  <c r="K19"/>
  <c r="H36"/>
  <c r="P36"/>
  <c r="L37"/>
  <c r="H38"/>
  <c r="P38"/>
  <c r="L39"/>
  <c r="I15"/>
  <c r="H15"/>
  <c r="L15"/>
  <c r="P15"/>
  <c r="I18"/>
  <c r="M18"/>
  <c r="I19"/>
  <c r="M19"/>
  <c r="J36"/>
  <c r="N36"/>
  <c r="J37"/>
  <c r="N37"/>
  <c r="J38"/>
  <c r="N38"/>
  <c r="J39"/>
  <c r="N39"/>
  <c r="E15"/>
  <c r="E18"/>
  <c r="F18"/>
  <c r="E19"/>
  <c r="F19"/>
  <c r="G36"/>
  <c r="N15"/>
  <c r="K18"/>
  <c r="G19"/>
  <c r="O19"/>
  <c r="L36"/>
  <c r="H37"/>
  <c r="P37"/>
  <c r="L38"/>
  <c r="H39"/>
  <c r="P39"/>
  <c r="M15"/>
  <c r="J18"/>
  <c r="N18"/>
  <c r="J19"/>
  <c r="N19"/>
  <c r="K36"/>
  <c r="O36"/>
  <c r="G37"/>
  <c r="K37"/>
  <c r="O37"/>
  <c r="G38"/>
  <c r="K38"/>
  <c r="O38"/>
  <c r="G39"/>
  <c r="K39"/>
  <c r="O39"/>
  <c r="C33"/>
  <c r="C28"/>
  <c r="C12"/>
  <c r="C11"/>
  <c r="C10"/>
  <c r="C26"/>
  <c r="C39" s="1"/>
  <c r="C25"/>
  <c r="C38" s="1"/>
  <c r="C24"/>
  <c r="C37" s="1"/>
  <c r="C23"/>
  <c r="C36" s="1"/>
  <c r="C7"/>
  <c r="C18" s="1"/>
  <c r="C8"/>
  <c r="C19" s="1"/>
  <c r="C6"/>
  <c r="C17" s="1"/>
  <c r="C5"/>
  <c r="C16" s="1"/>
  <c r="C4"/>
  <c r="C15" s="1"/>
  <c r="O13" i="6"/>
  <c r="N13"/>
  <c r="M13"/>
  <c r="L13"/>
  <c r="K13"/>
  <c r="J13"/>
  <c r="I13"/>
  <c r="H13"/>
  <c r="G13"/>
  <c r="F13"/>
  <c r="E13"/>
  <c r="G4"/>
  <c r="E4"/>
  <c r="H40" i="8" l="1"/>
  <c r="H11"/>
  <c r="G12" i="6"/>
  <c r="F40" i="8"/>
  <c r="F11"/>
  <c r="E12" i="6"/>
  <c r="E24"/>
  <c r="E26" s="1"/>
  <c r="E28" s="1"/>
  <c r="E30" s="1"/>
  <c r="G24"/>
  <c r="G26" s="1"/>
  <c r="G28" s="1"/>
  <c r="G30" s="1"/>
  <c r="K4"/>
  <c r="O4"/>
  <c r="I4"/>
  <c r="M4"/>
  <c r="F4"/>
  <c r="H4"/>
  <c r="J4"/>
  <c r="L4"/>
  <c r="N4"/>
  <c r="F17" i="8" l="1"/>
  <c r="F16"/>
  <c r="H16"/>
  <c r="H17"/>
  <c r="N12" i="6"/>
  <c r="N24" s="1"/>
  <c r="N26" s="1"/>
  <c r="N28" s="1"/>
  <c r="N30" s="1"/>
  <c r="O40" i="8"/>
  <c r="O11"/>
  <c r="J12" i="6"/>
  <c r="J24" s="1"/>
  <c r="J26" s="1"/>
  <c r="J28" s="1"/>
  <c r="J30" s="1"/>
  <c r="K40" i="8"/>
  <c r="K11"/>
  <c r="F12" i="6"/>
  <c r="F24" s="1"/>
  <c r="F26" s="1"/>
  <c r="F28" s="1"/>
  <c r="F30" s="1"/>
  <c r="G40" i="8"/>
  <c r="G11"/>
  <c r="J40"/>
  <c r="J11"/>
  <c r="I12" i="6"/>
  <c r="I24" s="1"/>
  <c r="I26" s="1"/>
  <c r="I28" s="1"/>
  <c r="I30" s="1"/>
  <c r="L40" i="8"/>
  <c r="L11"/>
  <c r="K12" i="6"/>
  <c r="K24" s="1"/>
  <c r="K26" s="1"/>
  <c r="K28" s="1"/>
  <c r="K30" s="1"/>
  <c r="L12"/>
  <c r="L24" s="1"/>
  <c r="L26" s="1"/>
  <c r="L28" s="1"/>
  <c r="L30" s="1"/>
  <c r="M40" i="8"/>
  <c r="M11"/>
  <c r="H12" i="6"/>
  <c r="H24" s="1"/>
  <c r="H26" s="1"/>
  <c r="H28" s="1"/>
  <c r="H30" s="1"/>
  <c r="I40" i="8"/>
  <c r="I11"/>
  <c r="N40"/>
  <c r="N11"/>
  <c r="M12" i="6"/>
  <c r="M24" s="1"/>
  <c r="M26" s="1"/>
  <c r="M28" s="1"/>
  <c r="M30" s="1"/>
  <c r="P40" i="8"/>
  <c r="P11"/>
  <c r="O12" i="6"/>
  <c r="O24" s="1"/>
  <c r="O26" s="1"/>
  <c r="O28" s="1"/>
  <c r="O30" s="1"/>
  <c r="D20" i="5"/>
  <c r="D5"/>
  <c r="D4" s="1"/>
  <c r="E30"/>
  <c r="F30"/>
  <c r="G30"/>
  <c r="H30"/>
  <c r="I30"/>
  <c r="J30"/>
  <c r="K30"/>
  <c r="L30"/>
  <c r="M30"/>
  <c r="N30"/>
  <c r="O30"/>
  <c r="P30"/>
  <c r="D30"/>
  <c r="E26"/>
  <c r="F26"/>
  <c r="G26"/>
  <c r="H26"/>
  <c r="I26"/>
  <c r="J26"/>
  <c r="K26"/>
  <c r="L26"/>
  <c r="M26"/>
  <c r="N26"/>
  <c r="O26"/>
  <c r="P26"/>
  <c r="D26"/>
  <c r="D19" s="1"/>
  <c r="E20"/>
  <c r="F20"/>
  <c r="G20"/>
  <c r="H20"/>
  <c r="I20"/>
  <c r="J20"/>
  <c r="K20"/>
  <c r="L20"/>
  <c r="M20"/>
  <c r="N20"/>
  <c r="O20"/>
  <c r="P20"/>
  <c r="E13"/>
  <c r="F13"/>
  <c r="G13"/>
  <c r="H13"/>
  <c r="I13"/>
  <c r="J13"/>
  <c r="K13"/>
  <c r="L13"/>
  <c r="M13"/>
  <c r="N13"/>
  <c r="O13"/>
  <c r="P13"/>
  <c r="D13"/>
  <c r="E5"/>
  <c r="F5"/>
  <c r="F4" s="1"/>
  <c r="G5"/>
  <c r="H5"/>
  <c r="H4" s="1"/>
  <c r="I5"/>
  <c r="J5"/>
  <c r="J4" s="1"/>
  <c r="K5"/>
  <c r="L5"/>
  <c r="L4" s="1"/>
  <c r="M5"/>
  <c r="N5"/>
  <c r="N4" s="1"/>
  <c r="O5"/>
  <c r="P5"/>
  <c r="P4" s="1"/>
  <c r="H20" i="8" l="1"/>
  <c r="O16"/>
  <c r="O17"/>
  <c r="G16"/>
  <c r="G17"/>
  <c r="I16"/>
  <c r="I17"/>
  <c r="L17"/>
  <c r="L16"/>
  <c r="K16"/>
  <c r="K17"/>
  <c r="P17"/>
  <c r="P16"/>
  <c r="M16"/>
  <c r="M17"/>
  <c r="J17"/>
  <c r="J16"/>
  <c r="N17"/>
  <c r="N16"/>
  <c r="F20"/>
  <c r="F42" s="1"/>
  <c r="H42"/>
  <c r="O19" i="5"/>
  <c r="O34" s="1"/>
  <c r="M19"/>
  <c r="M34" s="1"/>
  <c r="K19"/>
  <c r="K34" s="1"/>
  <c r="I19"/>
  <c r="I34" s="1"/>
  <c r="G19"/>
  <c r="G34" s="1"/>
  <c r="E19"/>
  <c r="E34" s="1"/>
  <c r="O4"/>
  <c r="M4"/>
  <c r="K4"/>
  <c r="I4"/>
  <c r="G4"/>
  <c r="E4"/>
  <c r="P19"/>
  <c r="P34" s="1"/>
  <c r="N19"/>
  <c r="N34" s="1"/>
  <c r="L19"/>
  <c r="L34" s="1"/>
  <c r="J19"/>
  <c r="J34" s="1"/>
  <c r="H19"/>
  <c r="H34" s="1"/>
  <c r="F19"/>
  <c r="F34" s="1"/>
  <c r="M20" i="8" l="1"/>
  <c r="M42" s="1"/>
  <c r="G20"/>
  <c r="K20"/>
  <c r="I20"/>
  <c r="I42" s="1"/>
  <c r="O20"/>
  <c r="O42" s="1"/>
  <c r="J20"/>
  <c r="J42" s="1"/>
  <c r="N20"/>
  <c r="N42" s="1"/>
  <c r="L20"/>
  <c r="L42" s="1"/>
  <c r="P20"/>
  <c r="P42" s="1"/>
  <c r="G42"/>
  <c r="K42"/>
  <c r="D4" i="6"/>
  <c r="D12" l="1"/>
  <c r="D24" s="1"/>
  <c r="D26" s="1"/>
  <c r="D28" s="1"/>
  <c r="D30" s="1"/>
  <c r="E29" i="8"/>
  <c r="E36" s="1"/>
  <c r="E11"/>
  <c r="E40" l="1"/>
  <c r="E16"/>
  <c r="E20" s="1"/>
  <c r="E17"/>
  <c r="E42" l="1"/>
</calcChain>
</file>

<file path=xl/sharedStrings.xml><?xml version="1.0" encoding="utf-8"?>
<sst xmlns="http://schemas.openxmlformats.org/spreadsheetml/2006/main" count="182" uniqueCount="92">
  <si>
    <t>-</t>
  </si>
  <si>
    <t>+</t>
  </si>
  <si>
    <t>Кол-во дней в периоде</t>
  </si>
  <si>
    <t>Дебиторская задолженность</t>
  </si>
  <si>
    <t>Авансы выданные</t>
  </si>
  <si>
    <t>Запасы сырья и материалов</t>
  </si>
  <si>
    <t>Запасы готовой продукции</t>
  </si>
  <si>
    <t>Кредиторская задолженность</t>
  </si>
  <si>
    <t>Авансы полученные</t>
  </si>
  <si>
    <t>=</t>
  </si>
  <si>
    <t>Выручка от реализации</t>
  </si>
  <si>
    <t>Сырье и материалы</t>
  </si>
  <si>
    <t>Себестоимость реализации</t>
  </si>
  <si>
    <t>№</t>
  </si>
  <si>
    <t>Статья</t>
  </si>
  <si>
    <r>
      <t>Сальдо t</t>
    </r>
    <r>
      <rPr>
        <b/>
        <vertAlign val="subscript"/>
        <sz val="11"/>
        <rFont val="Calibri"/>
        <family val="2"/>
        <charset val="204"/>
        <scheme val="minor"/>
      </rPr>
      <t>0</t>
    </r>
  </si>
  <si>
    <t>АКТИВЫ</t>
  </si>
  <si>
    <t>Текущие активы</t>
  </si>
  <si>
    <t>Денежные средства</t>
  </si>
  <si>
    <t>Прочие счета к получению</t>
  </si>
  <si>
    <t>Незавершенное производство</t>
  </si>
  <si>
    <t>Внеоборотные активы</t>
  </si>
  <si>
    <t>ОС по первоначальной стоимости</t>
  </si>
  <si>
    <t>НА по первоначальной стоимости</t>
  </si>
  <si>
    <t>Незавершенное строительство</t>
  </si>
  <si>
    <t>Отложенные налоговые активы</t>
  </si>
  <si>
    <t>Прочие внеоборотные активы</t>
  </si>
  <si>
    <t>ОБЯЗАТЕЛЬСТВА И КАПИТАЛ</t>
  </si>
  <si>
    <t>Текущие обязательства</t>
  </si>
  <si>
    <t>Задолженность по расчетам с бюджетом</t>
  </si>
  <si>
    <t>Краткосрочные кредиты и займы</t>
  </si>
  <si>
    <t>Долгосрочные обязательства</t>
  </si>
  <si>
    <t>Субординированные займы</t>
  </si>
  <si>
    <t>Внешние кредиты и займы</t>
  </si>
  <si>
    <t>Отложенные налоговые обязательства</t>
  </si>
  <si>
    <t>Капитал и резервы</t>
  </si>
  <si>
    <t>Нераспределенная прибыль</t>
  </si>
  <si>
    <t>Дивиденды объявленные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</si>
  <si>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</si>
  <si>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</si>
  <si>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</si>
  <si>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</si>
  <si>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</si>
  <si>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</si>
  <si>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</si>
  <si>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</si>
  <si>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</si>
  <si>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</si>
  <si>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</si>
  <si>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</si>
  <si>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Задолженность по заработной плате</t>
  </si>
  <si>
    <t>Товары для перепродажи</t>
  </si>
  <si>
    <t>Вспомогательные материалы и упаковка</t>
  </si>
  <si>
    <t>Производственный персонал</t>
  </si>
  <si>
    <t>Содержание собственной техники и ГСМ</t>
  </si>
  <si>
    <t>Услуги стороннего транспорта и спецтехники</t>
  </si>
  <si>
    <t>Прочие производственные расходы</t>
  </si>
  <si>
    <t>Валовая прибыль</t>
  </si>
  <si>
    <t>Накладные операционные расходы</t>
  </si>
  <si>
    <t>Коммерческий и административный персонал</t>
  </si>
  <si>
    <t>Содержание зданий и помещений</t>
  </si>
  <si>
    <t>Аренда</t>
  </si>
  <si>
    <t>Охрана и обеспечение безопасности</t>
  </si>
  <si>
    <t>Услуги связи и IT-расходы</t>
  </si>
  <si>
    <t>Профессиональные услуги</t>
  </si>
  <si>
    <t>Офисные расходы</t>
  </si>
  <si>
    <t>Затраты на персонал (подбор, обучение, соцпрограмма)</t>
  </si>
  <si>
    <t>Прочие операционные расходы</t>
  </si>
  <si>
    <t>EBITDA</t>
  </si>
  <si>
    <t>Амортизация</t>
  </si>
  <si>
    <t>EBIT</t>
  </si>
  <si>
    <t>Проценты по кредитам к уплате</t>
  </si>
  <si>
    <t>Прибыль до налогообложения</t>
  </si>
  <si>
    <t>Налог на прибыль</t>
  </si>
  <si>
    <t>Чистая прибыль</t>
  </si>
  <si>
    <t>Расчет затратного, кредитного и чистого цикла</t>
  </si>
  <si>
    <t>1. Расчет затратного цикла</t>
  </si>
  <si>
    <t>Отчет</t>
  </si>
  <si>
    <t>Баланс</t>
  </si>
  <si>
    <t>ПиУ</t>
  </si>
  <si>
    <t>Показатели из отчетов</t>
  </si>
  <si>
    <t>Оборот текущих активов, дни</t>
  </si>
  <si>
    <t>Затратный цикл предприятия</t>
  </si>
  <si>
    <t>2. Расчет кредитного цикла</t>
  </si>
  <si>
    <t>Оборот текущих пассивов, дни</t>
  </si>
  <si>
    <t>Кредитный цикл предприятия</t>
  </si>
  <si>
    <t>Чистый цикл предприятия</t>
  </si>
  <si>
    <t>3. Диаграмма циклов, дни</t>
  </si>
  <si>
    <t>Отчет о прибылях и убытках, тыс. руб</t>
  </si>
  <si>
    <t>Отчет по балансовому листу, тыс. руб.</t>
  </si>
  <si>
    <t>Уставный капитал и эмиссионный доход</t>
  </si>
  <si>
    <t>Маркетинг и реклама</t>
  </si>
</sst>
</file>

<file path=xl/styles.xml><?xml version="1.0" encoding="utf-8"?>
<styleSheet xmlns="http://schemas.openxmlformats.org/spreadsheetml/2006/main">
  <numFmts count="3">
    <numFmt numFmtId="164" formatCode="_-* #,##0\ _₽_-;\-* #,##0\ _₽_-;_-* &quot;-&quot;\ _₽_-;_-@_-"/>
    <numFmt numFmtId="165" formatCode="_-* #,##0.00_р_._-;\-* #,##0.00_р_._-;_-* &quot;-&quot;??_р_._-;_-@_-"/>
    <numFmt numFmtId="166" formatCode="#,##0_ ;\-#,##0\ 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theme="8" tint="-0.499984740745262"/>
      <name val="Calibri"/>
      <family val="2"/>
      <charset val="204"/>
      <scheme val="minor"/>
    </font>
    <font>
      <i/>
      <sz val="8"/>
      <color theme="8" tint="-0.499984740745262"/>
      <name val="Tahoma"/>
      <family val="2"/>
      <charset val="204"/>
    </font>
    <font>
      <sz val="8"/>
      <color theme="8" tint="-0.499984740745262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00B0F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vertAlign val="subscript"/>
      <sz val="11"/>
      <name val="Calibri"/>
      <family val="2"/>
      <charset val="204"/>
      <scheme val="minor"/>
    </font>
    <font>
      <b/>
      <sz val="10"/>
      <color theme="2" tint="-9.9978637043366805E-2"/>
      <name val="Calibri"/>
      <family val="2"/>
      <charset val="204"/>
      <scheme val="minor"/>
    </font>
    <font>
      <sz val="10"/>
      <color theme="2" tint="-9.9978637043366805E-2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theme="0"/>
      <name val="Calibri"/>
      <family val="2"/>
      <charset val="204"/>
      <scheme val="minor"/>
    </font>
    <font>
      <sz val="10"/>
      <name val="Cambria"/>
      <family val="1"/>
      <charset val="204"/>
      <scheme val="maj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3">
    <xf numFmtId="0" fontId="0" fillId="0" borderId="0" xfId="0"/>
    <xf numFmtId="3" fontId="6" fillId="0" borderId="0" xfId="4" applyNumberFormat="1" applyFon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3" fontId="0" fillId="0" borderId="7" xfId="0" applyNumberFormat="1" applyBorder="1" applyAlignment="1">
      <alignment horizontal="left" vertical="center"/>
    </xf>
    <xf numFmtId="3" fontId="0" fillId="2" borderId="1" xfId="0" applyNumberFormat="1" applyFill="1" applyBorder="1" applyAlignment="1">
      <alignment horizontal="left" vertical="center"/>
    </xf>
    <xf numFmtId="3" fontId="0" fillId="2" borderId="9" xfId="0" applyNumberFormat="1" applyFill="1" applyBorder="1" applyAlignment="1">
      <alignment horizontal="left" vertical="center"/>
    </xf>
    <xf numFmtId="3" fontId="0" fillId="0" borderId="11" xfId="0" applyNumberFormat="1" applyBorder="1" applyAlignment="1">
      <alignment horizontal="left" vertical="center"/>
    </xf>
    <xf numFmtId="3" fontId="0" fillId="0" borderId="5" xfId="0" applyNumberFormat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11" fillId="0" borderId="1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horizontal="left" vertical="center"/>
    </xf>
    <xf numFmtId="3" fontId="2" fillId="3" borderId="11" xfId="7" applyNumberFormat="1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3" fontId="2" fillId="2" borderId="0" xfId="7" applyNumberFormat="1" applyFont="1" applyFill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3" fontId="0" fillId="0" borderId="0" xfId="7" applyNumberFormat="1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3" fontId="2" fillId="3" borderId="0" xfId="7" applyNumberFormat="1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left" vertical="center"/>
    </xf>
    <xf numFmtId="3" fontId="0" fillId="0" borderId="1" xfId="7" applyNumberFormat="1" applyFont="1" applyBorder="1" applyAlignment="1" applyProtection="1">
      <alignment horizontal="left" vertical="center"/>
    </xf>
    <xf numFmtId="3" fontId="2" fillId="3" borderId="5" xfId="7" applyNumberFormat="1" applyFont="1" applyFill="1" applyBorder="1" applyAlignment="1" applyProtection="1">
      <alignment horizontal="left" vertical="center"/>
    </xf>
    <xf numFmtId="3" fontId="2" fillId="2" borderId="7" xfId="7" applyNumberFormat="1" applyFont="1" applyFill="1" applyBorder="1" applyAlignment="1" applyProtection="1">
      <alignment horizontal="left" vertical="center"/>
    </xf>
    <xf numFmtId="3" fontId="0" fillId="0" borderId="7" xfId="7" applyNumberFormat="1" applyFont="1" applyBorder="1" applyAlignment="1" applyProtection="1">
      <alignment horizontal="left" vertical="center"/>
    </xf>
    <xf numFmtId="3" fontId="2" fillId="3" borderId="7" xfId="7" applyNumberFormat="1" applyFont="1" applyFill="1" applyBorder="1" applyAlignment="1" applyProtection="1">
      <alignment horizontal="left" vertical="center"/>
    </xf>
    <xf numFmtId="3" fontId="0" fillId="0" borderId="9" xfId="7" applyNumberFormat="1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0" fillId="0" borderId="0" xfId="0" applyBorder="1"/>
    <xf numFmtId="0" fontId="2" fillId="2" borderId="11" xfId="0" applyFont="1" applyFill="1" applyBorder="1" applyAlignment="1" applyProtection="1">
      <alignment horizontal="left" vertical="center"/>
    </xf>
    <xf numFmtId="3" fontId="2" fillId="2" borderId="11" xfId="7" applyNumberFormat="1" applyFont="1" applyFill="1" applyBorder="1" applyAlignment="1" applyProtection="1">
      <alignment horizontal="left" vertical="center"/>
    </xf>
    <xf numFmtId="3" fontId="2" fillId="2" borderId="5" xfId="7" applyNumberFormat="1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3" fontId="2" fillId="2" borderId="1" xfId="7" applyNumberFormat="1" applyFont="1" applyFill="1" applyBorder="1" applyAlignment="1" applyProtection="1">
      <alignment horizontal="left" vertical="center"/>
    </xf>
    <xf numFmtId="3" fontId="2" fillId="2" borderId="9" xfId="7" applyNumberFormat="1" applyFont="1" applyFill="1" applyBorder="1" applyAlignment="1" applyProtection="1">
      <alignment horizontal="left" vertical="center"/>
    </xf>
    <xf numFmtId="3" fontId="0" fillId="0" borderId="0" xfId="7" applyNumberFormat="1" applyFont="1" applyFill="1" applyBorder="1" applyAlignment="1" applyProtection="1">
      <alignment horizontal="left" vertical="center"/>
    </xf>
    <xf numFmtId="3" fontId="0" fillId="0" borderId="7" xfId="7" applyNumberFormat="1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 wrapText="1"/>
    </xf>
    <xf numFmtId="166" fontId="0" fillId="0" borderId="0" xfId="7" applyNumberFormat="1" applyFont="1" applyBorder="1" applyAlignment="1" applyProtection="1">
      <alignment horizontal="left" vertical="center"/>
    </xf>
    <xf numFmtId="166" fontId="0" fillId="0" borderId="7" xfId="7" applyNumberFormat="1" applyFont="1" applyBorder="1" applyAlignment="1" applyProtection="1">
      <alignment horizontal="left" vertical="center"/>
    </xf>
    <xf numFmtId="166" fontId="0" fillId="4" borderId="0" xfId="0" applyNumberFormat="1" applyFont="1" applyFill="1" applyBorder="1" applyAlignment="1" applyProtection="1">
      <alignment horizontal="left" vertical="center"/>
    </xf>
    <xf numFmtId="166" fontId="0" fillId="4" borderId="7" xfId="0" applyNumberFormat="1" applyFont="1" applyFill="1" applyBorder="1" applyAlignment="1" applyProtection="1">
      <alignment horizontal="left" vertical="center"/>
    </xf>
    <xf numFmtId="166" fontId="0" fillId="0" borderId="0" xfId="0" applyNumberFormat="1" applyFont="1" applyBorder="1" applyAlignment="1" applyProtection="1">
      <alignment horizontal="left" vertical="center"/>
    </xf>
    <xf numFmtId="166" fontId="0" fillId="0" borderId="7" xfId="0" applyNumberFormat="1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>
      <alignment horizontal="left"/>
    </xf>
    <xf numFmtId="3" fontId="7" fillId="0" borderId="0" xfId="1" applyNumberFormat="1" applyFont="1" applyFill="1" applyBorder="1" applyAlignment="1">
      <alignment horizontal="left" vertical="center"/>
    </xf>
    <xf numFmtId="3" fontId="8" fillId="0" borderId="0" xfId="1" applyNumberFormat="1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0" fillId="0" borderId="0" xfId="0" applyNumberFormat="1" applyFont="1" applyBorder="1" applyAlignment="1">
      <alignment horizontal="left" vertical="center"/>
    </xf>
    <xf numFmtId="3" fontId="2" fillId="2" borderId="10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3" fontId="6" fillId="0" borderId="0" xfId="4" applyNumberFormat="1" applyFont="1" applyBorder="1" applyAlignment="1">
      <alignment horizontal="left" vertical="center"/>
    </xf>
    <xf numFmtId="3" fontId="14" fillId="0" borderId="0" xfId="0" applyNumberFormat="1" applyFont="1" applyAlignment="1">
      <alignment horizontal="left" vertical="center"/>
    </xf>
    <xf numFmtId="3" fontId="13" fillId="0" borderId="2" xfId="0" applyNumberFormat="1" applyFont="1" applyBorder="1" applyAlignment="1">
      <alignment horizontal="left" vertical="center"/>
    </xf>
    <xf numFmtId="3" fontId="14" fillId="0" borderId="4" xfId="0" applyNumberFormat="1" applyFont="1" applyBorder="1" applyAlignment="1">
      <alignment horizontal="left" vertical="center"/>
    </xf>
    <xf numFmtId="3" fontId="14" fillId="0" borderId="6" xfId="0" applyNumberFormat="1" applyFont="1" applyBorder="1" applyAlignment="1">
      <alignment horizontal="left" vertical="center"/>
    </xf>
    <xf numFmtId="3" fontId="14" fillId="0" borderId="8" xfId="0" applyNumberFormat="1" applyFont="1" applyBorder="1" applyAlignment="1">
      <alignment horizontal="left" vertical="center"/>
    </xf>
    <xf numFmtId="3" fontId="14" fillId="0" borderId="0" xfId="0" applyNumberFormat="1" applyFont="1" applyBorder="1" applyAlignment="1">
      <alignment horizontal="left" vertical="center"/>
    </xf>
    <xf numFmtId="3" fontId="14" fillId="0" borderId="2" xfId="0" applyNumberFormat="1" applyFont="1" applyBorder="1" applyAlignment="1">
      <alignment horizontal="left" vertical="center"/>
    </xf>
    <xf numFmtId="3" fontId="14" fillId="0" borderId="0" xfId="0" applyNumberFormat="1" applyFont="1" applyAlignment="1">
      <alignment horizontal="center"/>
    </xf>
    <xf numFmtId="3" fontId="0" fillId="0" borderId="0" xfId="0" applyNumberFormat="1" applyBorder="1"/>
    <xf numFmtId="0" fontId="14" fillId="0" borderId="0" xfId="0" applyFont="1"/>
    <xf numFmtId="3" fontId="14" fillId="0" borderId="0" xfId="0" applyNumberFormat="1" applyFont="1" applyAlignment="1">
      <alignment horizontal="left"/>
    </xf>
    <xf numFmtId="3" fontId="2" fillId="3" borderId="0" xfId="0" applyNumberFormat="1" applyFont="1" applyFill="1" applyAlignment="1">
      <alignment horizontal="left" vertical="center"/>
    </xf>
    <xf numFmtId="3" fontId="0" fillId="3" borderId="0" xfId="0" applyNumberFormat="1" applyFill="1" applyAlignment="1">
      <alignment horizontal="left" vertical="center"/>
    </xf>
    <xf numFmtId="3" fontId="0" fillId="3" borderId="0" xfId="0" applyNumberFormat="1" applyFont="1" applyFill="1" applyBorder="1" applyAlignment="1">
      <alignment horizontal="left" vertical="center"/>
    </xf>
    <xf numFmtId="3" fontId="16" fillId="0" borderId="0" xfId="0" applyNumberFormat="1" applyFont="1" applyAlignment="1">
      <alignment horizontal="left" vertical="center"/>
    </xf>
    <xf numFmtId="3" fontId="16" fillId="0" borderId="0" xfId="0" applyNumberFormat="1" applyFont="1" applyAlignment="1">
      <alignment horizontal="center" vertical="center"/>
    </xf>
    <xf numFmtId="0" fontId="17" fillId="0" borderId="4" xfId="0" applyFont="1" applyBorder="1" applyAlignment="1" applyProtection="1">
      <alignment horizontal="left" vertical="center"/>
    </xf>
    <xf numFmtId="0" fontId="17" fillId="0" borderId="6" xfId="0" applyFont="1" applyBorder="1" applyAlignment="1" applyProtection="1">
      <alignment horizontal="left" vertical="center"/>
    </xf>
    <xf numFmtId="0" fontId="17" fillId="0" borderId="8" xfId="0" applyFont="1" applyBorder="1" applyAlignment="1" applyProtection="1">
      <alignment horizontal="left" vertical="center"/>
    </xf>
    <xf numFmtId="0" fontId="18" fillId="0" borderId="4" xfId="0" applyFont="1" applyBorder="1" applyAlignment="1" applyProtection="1">
      <alignment horizontal="left"/>
    </xf>
    <xf numFmtId="0" fontId="18" fillId="0" borderId="6" xfId="0" applyFont="1" applyBorder="1" applyAlignment="1" applyProtection="1">
      <alignment horizontal="left"/>
    </xf>
    <xf numFmtId="0" fontId="18" fillId="0" borderId="6" xfId="0" applyFont="1" applyFill="1" applyBorder="1" applyAlignment="1" applyProtection="1">
      <alignment horizontal="left"/>
    </xf>
    <xf numFmtId="0" fontId="18" fillId="0" borderId="8" xfId="0" applyFont="1" applyBorder="1" applyAlignment="1" applyProtection="1">
      <alignment horizontal="left"/>
    </xf>
    <xf numFmtId="3" fontId="1" fillId="0" borderId="0" xfId="7" applyNumberFormat="1" applyFont="1" applyFill="1" applyBorder="1" applyAlignment="1" applyProtection="1">
      <alignment horizontal="left" vertical="center"/>
    </xf>
    <xf numFmtId="3" fontId="1" fillId="0" borderId="0" xfId="7" applyNumberFormat="1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</cellXfs>
  <cellStyles count="8">
    <cellStyle name="Обычный" xfId="0" builtinId="0"/>
    <cellStyle name="Обычный 2" xfId="3"/>
    <cellStyle name="Обычный 2 2" xfId="4"/>
    <cellStyle name="Обычный 4" xfId="5"/>
    <cellStyle name="Процентный" xfId="1" builtinId="5"/>
    <cellStyle name="Финансовый" xfId="7" builtinId="3"/>
    <cellStyle name="Финансовый [0] 2" xfId="2"/>
    <cellStyle name="Финансовый 2" xfId="6"/>
  </cellStyles>
  <dxfs count="0"/>
  <tableStyles count="0" defaultTableStyle="TableStyleMedium9" defaultPivotStyle="PivotStyleLight16"/>
  <colors>
    <mruColors>
      <color rgb="FFFFFFFF"/>
      <color rgb="FFFFCC99"/>
      <color rgb="FF008080"/>
      <color rgb="FFFF00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4124012157418445E-2"/>
          <c:y val="5.0925925925925923E-2"/>
          <c:w val="0.90133507588965356"/>
          <c:h val="0.62003317293671623"/>
        </c:manualLayout>
      </c:layout>
      <c:areaChart>
        <c:grouping val="standard"/>
        <c:ser>
          <c:idx val="3"/>
          <c:order val="1"/>
          <c:tx>
            <c:v>Чистый цикл</c:v>
          </c:tx>
          <c:spPr>
            <a:solidFill>
              <a:srgbClr val="C00000"/>
            </a:solidFill>
            <a:ln>
              <a:noFill/>
            </a:ln>
          </c:spPr>
          <c:cat>
            <c:strRef>
              <c:f>Цикл!$E$14:$P$14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[0]!ЧЦ</c:f>
              <c:numCache>
                <c:formatCode>General</c:formatCode>
                <c:ptCount val="12"/>
                <c:pt idx="0">
                  <c:v>112.38765880217787</c:v>
                </c:pt>
                <c:pt idx="1">
                  <c:v>101.7511319805467</c:v>
                </c:pt>
                <c:pt idx="2">
                  <c:v>117.04678650366071</c:v>
                </c:pt>
                <c:pt idx="3">
                  <c:v>119.96757624398074</c:v>
                </c:pt>
                <c:pt idx="4">
                  <c:v>135.30712053324484</c:v>
                </c:pt>
                <c:pt idx="5">
                  <c:v>128.40270251439895</c:v>
                </c:pt>
                <c:pt idx="6">
                  <c:v>124.67427268951054</c:v>
                </c:pt>
                <c:pt idx="7">
                  <c:v>131.2508325449385</c:v>
                </c:pt>
                <c:pt idx="8">
                  <c:v>126.83848761298964</c:v>
                </c:pt>
                <c:pt idx="9">
                  <c:v>129.26137190118476</c:v>
                </c:pt>
                <c:pt idx="10">
                  <c:v>124.27974174904061</c:v>
                </c:pt>
                <c:pt idx="11">
                  <c:v>123.64952386120437</c:v>
                </c:pt>
              </c:numCache>
            </c:numRef>
          </c:val>
        </c:ser>
        <c:ser>
          <c:idx val="4"/>
          <c:order val="2"/>
          <c:tx>
            <c:v>Чистый цикл1</c:v>
          </c:tx>
          <c:spPr>
            <a:solidFill>
              <a:schemeClr val="bg1"/>
            </a:solidFill>
            <a:ln>
              <a:noFill/>
            </a:ln>
          </c:spPr>
          <c:cat>
            <c:strRef>
              <c:f>Цикл!$E$35:$P$35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[0]!ЦЧ</c:f>
              <c:numCache>
                <c:formatCode>General</c:formatCode>
                <c:ptCount val="12"/>
                <c:pt idx="0">
                  <c:v>54.815170068027207</c:v>
                </c:pt>
                <c:pt idx="1">
                  <c:v>48.118446055200486</c:v>
                </c:pt>
                <c:pt idx="2">
                  <c:v>53.198010115150879</c:v>
                </c:pt>
                <c:pt idx="3">
                  <c:v>55.104333868378809</c:v>
                </c:pt>
                <c:pt idx="4">
                  <c:v>64.268199972656888</c:v>
                </c:pt>
                <c:pt idx="5">
                  <c:v>59.513695596208017</c:v>
                </c:pt>
                <c:pt idx="6">
                  <c:v>56.780049801637546</c:v>
                </c:pt>
                <c:pt idx="7">
                  <c:v>62.451995639018826</c:v>
                </c:pt>
                <c:pt idx="8">
                  <c:v>57.710230254526373</c:v>
                </c:pt>
                <c:pt idx="9">
                  <c:v>56.554414986390967</c:v>
                </c:pt>
                <c:pt idx="10">
                  <c:v>52.608253919928302</c:v>
                </c:pt>
                <c:pt idx="11">
                  <c:v>52.269927394586929</c:v>
                </c:pt>
              </c:numCache>
            </c:numRef>
          </c:val>
        </c:ser>
        <c:axId val="137698304"/>
        <c:axId val="137712384"/>
      </c:areaChart>
      <c:barChart>
        <c:barDir val="col"/>
        <c:grouping val="stacked"/>
        <c:ser>
          <c:idx val="1"/>
          <c:order val="3"/>
          <c:tx>
            <c:v>Кредитный цикл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Lbls>
            <c:numFmt formatCode="#,##0" sourceLinked="0"/>
            <c:txPr>
              <a:bodyPr/>
              <a:lstStyle/>
              <a:p>
                <a:pPr>
                  <a:defRPr sz="800">
                    <a:solidFill>
                      <a:schemeClr val="bg2">
                        <a:lumMod val="10000"/>
                      </a:schemeClr>
                    </a:solidFill>
                  </a:defRPr>
                </a:pPr>
                <a:endParaRPr lang="ru-RU"/>
              </a:p>
            </c:txPr>
            <c:dLblPos val="inBase"/>
            <c:showVal val="1"/>
          </c:dLbls>
          <c:cat>
            <c:strRef>
              <c:f>Цикл!$E$35:$P$35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[0]!КЦ</c:f>
              <c:numCache>
                <c:formatCode>General</c:formatCode>
                <c:ptCount val="12"/>
                <c:pt idx="0">
                  <c:v>54.815170068027207</c:v>
                </c:pt>
                <c:pt idx="1">
                  <c:v>48.118446055200486</c:v>
                </c:pt>
                <c:pt idx="2">
                  <c:v>53.198010115150879</c:v>
                </c:pt>
                <c:pt idx="3">
                  <c:v>55.104333868378809</c:v>
                </c:pt>
                <c:pt idx="4">
                  <c:v>64.268199972656888</c:v>
                </c:pt>
                <c:pt idx="5">
                  <c:v>59.513695596208017</c:v>
                </c:pt>
                <c:pt idx="6">
                  <c:v>56.780049801637546</c:v>
                </c:pt>
                <c:pt idx="7">
                  <c:v>62.451995639018826</c:v>
                </c:pt>
                <c:pt idx="8">
                  <c:v>57.710230254526373</c:v>
                </c:pt>
                <c:pt idx="9">
                  <c:v>56.554414986390967</c:v>
                </c:pt>
                <c:pt idx="10">
                  <c:v>52.608253919928302</c:v>
                </c:pt>
                <c:pt idx="11">
                  <c:v>52.269927394586929</c:v>
                </c:pt>
              </c:numCache>
            </c:numRef>
          </c:val>
        </c:ser>
        <c:ser>
          <c:idx val="0"/>
          <c:order val="4"/>
          <c:tx>
            <c:v>Затратный цикл</c:v>
          </c:tx>
          <c:spPr>
            <a:solidFill>
              <a:srgbClr val="948A54"/>
            </a:solidFill>
            <a:ln>
              <a:noFill/>
            </a:ln>
          </c:spPr>
          <c:dLbls>
            <c:dLbl>
              <c:idx val="0"/>
              <c:layout>
                <c:manualLayout>
                  <c:x val="-6.4393932671833768E-3"/>
                  <c:y val="-0.20727689859081269"/>
                </c:manualLayout>
              </c:layout>
              <c:dLblPos val="ctr"/>
              <c:showVal val="1"/>
            </c:dLbl>
            <c:dLbl>
              <c:idx val="1"/>
              <c:layout>
                <c:manualLayout>
                  <c:x val="-2.253787643514181E-2"/>
                  <c:y val="-0.16938047378651397"/>
                </c:manualLayout>
              </c:layout>
              <c:dLblPos val="ctr"/>
              <c:showVal val="1"/>
            </c:dLbl>
            <c:dLbl>
              <c:idx val="2"/>
              <c:layout>
                <c:manualLayout>
                  <c:x val="-3.219696633591678E-3"/>
                  <c:y val="-0.1573745997500629"/>
                </c:manualLayout>
              </c:layout>
              <c:dLblPos val="ctr"/>
              <c:showVal val="1"/>
            </c:dLbl>
            <c:dLbl>
              <c:idx val="3"/>
              <c:layout>
                <c:manualLayout>
                  <c:x val="-3.219696633591678E-3"/>
                  <c:y val="-0.18796437967884291"/>
                </c:manualLayout>
              </c:layout>
              <c:dLblPos val="ctr"/>
              <c:showVal val="1"/>
            </c:dLbl>
            <c:dLbl>
              <c:idx val="4"/>
              <c:layout>
                <c:manualLayout>
                  <c:x val="0"/>
                  <c:y val="-0.20293906969349393"/>
                </c:manualLayout>
              </c:layout>
              <c:dLblPos val="ctr"/>
              <c:showVal val="1"/>
            </c:dLbl>
            <c:dLbl>
              <c:idx val="5"/>
              <c:layout>
                <c:manualLayout>
                  <c:x val="-1.6098483167958449E-2"/>
                  <c:y val="-0.17705843435388174"/>
                </c:manualLayout>
              </c:layout>
              <c:dLblPos val="ctr"/>
              <c:showVal val="1"/>
            </c:dLbl>
            <c:dLbl>
              <c:idx val="6"/>
              <c:layout>
                <c:manualLayout>
                  <c:x val="0"/>
                  <c:y val="-0.19061008946109675"/>
                </c:manualLayout>
              </c:layout>
              <c:dLblPos val="ctr"/>
              <c:showVal val="1"/>
            </c:dLbl>
            <c:dLbl>
              <c:idx val="7"/>
              <c:layout>
                <c:manualLayout>
                  <c:x val="-1.2878786534366712E-2"/>
                  <c:y val="-0.17306969691271173"/>
                </c:manualLayout>
              </c:layout>
              <c:dLblPos val="ctr"/>
              <c:showVal val="1"/>
            </c:dLbl>
            <c:dLbl>
              <c:idx val="8"/>
              <c:layout>
                <c:manualLayout>
                  <c:x val="-3.219696633591678E-3"/>
                  <c:y val="-0.20093478554467353"/>
                </c:manualLayout>
              </c:layout>
              <c:dLblPos val="ctr"/>
              <c:showVal val="1"/>
            </c:dLbl>
            <c:dLbl>
              <c:idx val="9"/>
              <c:layout>
                <c:manualLayout>
                  <c:x val="-9.6590899007750579E-3"/>
                  <c:y val="-0.18820713671495051"/>
                </c:manualLayout>
              </c:layout>
              <c:dLblPos val="ctr"/>
              <c:showVal val="1"/>
            </c:dLbl>
            <c:dLbl>
              <c:idx val="10"/>
              <c:layout>
                <c:manualLayout>
                  <c:x val="6.4393932671833768E-3"/>
                  <c:y val="-0.20211232812545421"/>
                </c:manualLayout>
              </c:layout>
              <c:dLblPos val="ctr"/>
              <c:showVal val="1"/>
            </c:dLbl>
            <c:dLbl>
              <c:idx val="11"/>
              <c:layout>
                <c:manualLayout>
                  <c:x val="-6.4393932671833768E-3"/>
                  <c:y val="-0.20571949253522187"/>
                </c:manualLayout>
              </c:layout>
              <c:dLblPos val="ctr"/>
              <c:showVal val="1"/>
            </c:dLbl>
            <c:numFmt formatCode="#,##0" sourceLinked="0"/>
            <c:txPr>
              <a:bodyPr/>
              <a:lstStyle/>
              <a:p>
                <a:pPr>
                  <a:defRPr sz="800">
                    <a:solidFill>
                      <a:schemeClr val="bg2">
                        <a:lumMod val="10000"/>
                      </a:schemeClr>
                    </a:solidFill>
                  </a:defRPr>
                </a:pPr>
                <a:endParaRPr lang="ru-RU"/>
              </a:p>
            </c:txPr>
            <c:dLblPos val="inEnd"/>
            <c:showVal val="1"/>
          </c:dLbls>
          <c:cat>
            <c:strRef>
              <c:f>Цикл!$E$35:$P$35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[0]!ЗЦ</c:f>
              <c:numCache>
                <c:formatCode>General</c:formatCode>
                <c:ptCount val="12"/>
                <c:pt idx="0">
                  <c:v>112.38765880217787</c:v>
                </c:pt>
                <c:pt idx="1">
                  <c:v>101.7511319805467</c:v>
                </c:pt>
                <c:pt idx="2">
                  <c:v>117.04678650366071</c:v>
                </c:pt>
                <c:pt idx="3">
                  <c:v>119.96757624398074</c:v>
                </c:pt>
                <c:pt idx="4">
                  <c:v>135.30712053324484</c:v>
                </c:pt>
                <c:pt idx="5">
                  <c:v>128.40270251439895</c:v>
                </c:pt>
                <c:pt idx="6">
                  <c:v>124.67427268951054</c:v>
                </c:pt>
                <c:pt idx="7">
                  <c:v>131.2508325449385</c:v>
                </c:pt>
                <c:pt idx="8">
                  <c:v>126.83848761298964</c:v>
                </c:pt>
                <c:pt idx="9">
                  <c:v>129.26137190118476</c:v>
                </c:pt>
                <c:pt idx="10">
                  <c:v>124.27974174904061</c:v>
                </c:pt>
                <c:pt idx="11">
                  <c:v>123.64952386120437</c:v>
                </c:pt>
              </c:numCache>
            </c:numRef>
          </c:val>
        </c:ser>
        <c:gapWidth val="234"/>
        <c:overlap val="100"/>
        <c:axId val="137698304"/>
        <c:axId val="137712384"/>
      </c:barChart>
      <c:lineChart>
        <c:grouping val="standard"/>
        <c:ser>
          <c:idx val="2"/>
          <c:order val="0"/>
          <c:tx>
            <c:v>Чистый цикл2</c:v>
          </c:tx>
          <c:spPr>
            <a:ln>
              <a:noFill/>
            </a:ln>
          </c:spPr>
          <c:marker>
            <c:symbol val="none"/>
          </c:marker>
          <c:dLbls>
            <c:numFmt formatCode="#,##0" sourceLinked="0"/>
            <c:txPr>
              <a:bodyPr/>
              <a:lstStyle/>
              <a:p>
                <a:pPr>
                  <a:defRPr sz="900" b="1">
                    <a:solidFill>
                      <a:srgbClr val="C00000"/>
                    </a:solidFill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Цикл!$E$35:$P$35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[0]!Ч</c:f>
              <c:numCache>
                <c:formatCode>General</c:formatCode>
                <c:ptCount val="12"/>
                <c:pt idx="0">
                  <c:v>57.57248873415066</c:v>
                </c:pt>
                <c:pt idx="1">
                  <c:v>53.632685925346216</c:v>
                </c:pt>
                <c:pt idx="2">
                  <c:v>63.848776388509833</c:v>
                </c:pt>
                <c:pt idx="3">
                  <c:v>64.863242375601942</c:v>
                </c:pt>
                <c:pt idx="4">
                  <c:v>71.038920560587954</c:v>
                </c:pt>
                <c:pt idx="5">
                  <c:v>68.889006918190944</c:v>
                </c:pt>
                <c:pt idx="6">
                  <c:v>67.894222887872999</c:v>
                </c:pt>
                <c:pt idx="7">
                  <c:v>68.798836905919671</c:v>
                </c:pt>
                <c:pt idx="8">
                  <c:v>69.128257358463259</c:v>
                </c:pt>
                <c:pt idx="9">
                  <c:v>72.706956914793793</c:v>
                </c:pt>
                <c:pt idx="10">
                  <c:v>71.671487829112309</c:v>
                </c:pt>
                <c:pt idx="11">
                  <c:v>71.379596466617443</c:v>
                </c:pt>
              </c:numCache>
            </c:numRef>
          </c:val>
        </c:ser>
        <c:marker val="1"/>
        <c:axId val="137698304"/>
        <c:axId val="137712384"/>
      </c:lineChart>
      <c:catAx>
        <c:axId val="137698304"/>
        <c:scaling>
          <c:orientation val="minMax"/>
        </c:scaling>
        <c:axPos val="b"/>
        <c:tickLblPos val="nextTo"/>
        <c:txPr>
          <a:bodyPr/>
          <a:lstStyle/>
          <a:p>
            <a:pPr>
              <a:defRPr sz="1000">
                <a:solidFill>
                  <a:schemeClr val="bg2">
                    <a:lumMod val="25000"/>
                  </a:schemeClr>
                </a:solidFill>
              </a:defRPr>
            </a:pPr>
            <a:endParaRPr lang="ru-RU"/>
          </a:p>
        </c:txPr>
        <c:crossAx val="137712384"/>
        <c:crosses val="autoZero"/>
        <c:auto val="1"/>
        <c:lblAlgn val="ctr"/>
        <c:lblOffset val="0"/>
      </c:catAx>
      <c:valAx>
        <c:axId val="137712384"/>
        <c:scaling>
          <c:orientation val="minMax"/>
        </c:scaling>
        <c:axPos val="l"/>
        <c:majorGridlines>
          <c:spPr>
            <a:ln>
              <a:noFill/>
            </a:ln>
          </c:spPr>
        </c:majorGridlines>
        <c:numFmt formatCode="General" sourceLinked="1"/>
        <c:tickLblPos val="nextTo"/>
        <c:crossAx val="137698304"/>
        <c:crosses val="autoZero"/>
        <c:crossBetween val="between"/>
      </c:valAx>
    </c:plotArea>
    <c:legend>
      <c:legendPos val="b"/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4.0341024182963953E-2"/>
          <c:y val="0.8710703704780105"/>
          <c:w val="0.899999771832522"/>
          <c:h val="8.1164618332943028E-2"/>
        </c:manualLayout>
      </c:layout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zero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168087</xdr:colOff>
      <xdr:row>3</xdr:row>
      <xdr:rowOff>100852</xdr:rowOff>
    </xdr:from>
    <xdr:to>
      <xdr:col>23</xdr:col>
      <xdr:colOff>481852</xdr:colOff>
      <xdr:row>19</xdr:row>
      <xdr:rowOff>33616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4"/>
  <sheetViews>
    <sheetView showGridLines="0" topLeftCell="A19" zoomScale="110" zoomScaleNormal="110" workbookViewId="0">
      <selection activeCell="C31" sqref="C31"/>
    </sheetView>
  </sheetViews>
  <sheetFormatPr defaultRowHeight="15"/>
  <cols>
    <col min="1" max="1" width="3" customWidth="1"/>
    <col min="2" max="2" width="4.42578125" customWidth="1"/>
    <col min="3" max="3" width="39.28515625" bestFit="1" customWidth="1"/>
    <col min="4" max="4" width="10.85546875" customWidth="1"/>
  </cols>
  <sheetData>
    <row r="1" spans="2:16" ht="15.75">
      <c r="B1" s="13" t="s">
        <v>89</v>
      </c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2:16" ht="24" customHeight="1">
      <c r="B2" s="16" t="s">
        <v>13</v>
      </c>
      <c r="C2" s="17" t="s">
        <v>14</v>
      </c>
      <c r="D2" s="18" t="s">
        <v>15</v>
      </c>
      <c r="E2" s="17" t="s">
        <v>38</v>
      </c>
      <c r="F2" s="17" t="s">
        <v>39</v>
      </c>
      <c r="G2" s="17" t="s">
        <v>40</v>
      </c>
      <c r="H2" s="17" t="s">
        <v>41</v>
      </c>
      <c r="I2" s="17" t="s">
        <v>42</v>
      </c>
      <c r="J2" s="17" t="s">
        <v>43</v>
      </c>
      <c r="K2" s="17" t="s">
        <v>44</v>
      </c>
      <c r="L2" s="17" t="s">
        <v>45</v>
      </c>
      <c r="M2" s="17" t="s">
        <v>46</v>
      </c>
      <c r="N2" s="17" t="s">
        <v>47</v>
      </c>
      <c r="O2" s="17" t="s">
        <v>48</v>
      </c>
      <c r="P2" s="37" t="s">
        <v>49</v>
      </c>
    </row>
    <row r="3" spans="2:16">
      <c r="B3" s="19"/>
      <c r="C3" s="19"/>
      <c r="D3" s="20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2:16">
      <c r="B4" s="83">
        <v>1</v>
      </c>
      <c r="C4" s="21" t="s">
        <v>16</v>
      </c>
      <c r="D4" s="22">
        <f t="shared" ref="D4:P4" si="0">SUM(D$5,D$13)</f>
        <v>0</v>
      </c>
      <c r="E4" s="22">
        <f t="shared" si="0"/>
        <v>8288</v>
      </c>
      <c r="F4" s="22">
        <f t="shared" si="0"/>
        <v>9421</v>
      </c>
      <c r="G4" s="22">
        <f t="shared" si="0"/>
        <v>10679</v>
      </c>
      <c r="H4" s="22">
        <f t="shared" si="0"/>
        <v>12207</v>
      </c>
      <c r="I4" s="22">
        <f t="shared" si="0"/>
        <v>14070</v>
      </c>
      <c r="J4" s="22">
        <f t="shared" si="0"/>
        <v>15791</v>
      </c>
      <c r="K4" s="22">
        <f t="shared" si="0"/>
        <v>17243</v>
      </c>
      <c r="L4" s="22">
        <f t="shared" si="0"/>
        <v>18866</v>
      </c>
      <c r="M4" s="22">
        <f t="shared" si="0"/>
        <v>19979</v>
      </c>
      <c r="N4" s="22">
        <f t="shared" si="0"/>
        <v>21284</v>
      </c>
      <c r="O4" s="22">
        <f t="shared" si="0"/>
        <v>22139</v>
      </c>
      <c r="P4" s="32">
        <f t="shared" si="0"/>
        <v>23408</v>
      </c>
    </row>
    <row r="5" spans="2:16">
      <c r="B5" s="84">
        <v>2</v>
      </c>
      <c r="C5" s="23" t="s">
        <v>17</v>
      </c>
      <c r="D5" s="24">
        <f t="shared" ref="D5:P5" si="1">SUM(D$6:D$12)</f>
        <v>0</v>
      </c>
      <c r="E5" s="24">
        <f t="shared" si="1"/>
        <v>7288</v>
      </c>
      <c r="F5" s="24">
        <f t="shared" si="1"/>
        <v>8421</v>
      </c>
      <c r="G5" s="24">
        <f t="shared" si="1"/>
        <v>9679</v>
      </c>
      <c r="H5" s="24">
        <f t="shared" si="1"/>
        <v>11207</v>
      </c>
      <c r="I5" s="24">
        <f t="shared" si="1"/>
        <v>13070</v>
      </c>
      <c r="J5" s="24">
        <f t="shared" si="1"/>
        <v>14791</v>
      </c>
      <c r="K5" s="24">
        <f t="shared" si="1"/>
        <v>15243</v>
      </c>
      <c r="L5" s="24">
        <f t="shared" si="1"/>
        <v>15866</v>
      </c>
      <c r="M5" s="24">
        <f t="shared" si="1"/>
        <v>16479</v>
      </c>
      <c r="N5" s="24">
        <f t="shared" si="1"/>
        <v>16284</v>
      </c>
      <c r="O5" s="24">
        <f t="shared" si="1"/>
        <v>17139</v>
      </c>
      <c r="P5" s="33">
        <f t="shared" si="1"/>
        <v>18408</v>
      </c>
    </row>
    <row r="6" spans="2:16">
      <c r="B6" s="84">
        <v>3</v>
      </c>
      <c r="C6" s="25" t="s">
        <v>18</v>
      </c>
      <c r="D6" s="26"/>
      <c r="E6" s="26">
        <v>88</v>
      </c>
      <c r="F6" s="26">
        <v>21</v>
      </c>
      <c r="G6" s="26">
        <v>29</v>
      </c>
      <c r="H6" s="26">
        <v>457</v>
      </c>
      <c r="I6" s="26">
        <v>1570</v>
      </c>
      <c r="J6" s="26">
        <v>2491</v>
      </c>
      <c r="K6" s="26">
        <v>3043</v>
      </c>
      <c r="L6" s="26">
        <v>3616</v>
      </c>
      <c r="M6" s="26">
        <v>3979</v>
      </c>
      <c r="N6" s="26">
        <v>3484</v>
      </c>
      <c r="O6" s="26">
        <v>4539</v>
      </c>
      <c r="P6" s="34">
        <v>5208</v>
      </c>
    </row>
    <row r="7" spans="2:16">
      <c r="B7" s="84">
        <v>4</v>
      </c>
      <c r="C7" s="25" t="s">
        <v>3</v>
      </c>
      <c r="D7" s="26"/>
      <c r="E7" s="26">
        <v>4500</v>
      </c>
      <c r="F7" s="26">
        <v>4700</v>
      </c>
      <c r="G7" s="26">
        <v>5600</v>
      </c>
      <c r="H7" s="26">
        <v>6200</v>
      </c>
      <c r="I7" s="26">
        <v>6600</v>
      </c>
      <c r="J7" s="26">
        <v>7100</v>
      </c>
      <c r="K7" s="26">
        <v>7000</v>
      </c>
      <c r="L7" s="26">
        <v>6900</v>
      </c>
      <c r="M7" s="26">
        <v>7400</v>
      </c>
      <c r="N7" s="26">
        <v>7500</v>
      </c>
      <c r="O7" s="26">
        <v>7500</v>
      </c>
      <c r="P7" s="34">
        <v>8000</v>
      </c>
    </row>
    <row r="8" spans="2:16">
      <c r="B8" s="84">
        <v>5</v>
      </c>
      <c r="C8" s="25" t="s">
        <v>4</v>
      </c>
      <c r="D8" s="26"/>
      <c r="E8" s="26">
        <v>200</v>
      </c>
      <c r="F8" s="26">
        <v>250</v>
      </c>
      <c r="G8" s="26">
        <v>200</v>
      </c>
      <c r="H8" s="26">
        <v>300</v>
      </c>
      <c r="I8" s="26">
        <v>250</v>
      </c>
      <c r="J8" s="26">
        <v>350</v>
      </c>
      <c r="K8" s="26">
        <v>200</v>
      </c>
      <c r="L8" s="26">
        <v>250</v>
      </c>
      <c r="M8" s="26">
        <v>300</v>
      </c>
      <c r="N8" s="26">
        <v>350</v>
      </c>
      <c r="O8" s="26">
        <v>350</v>
      </c>
      <c r="P8" s="34">
        <v>250</v>
      </c>
    </row>
    <row r="9" spans="2:16">
      <c r="B9" s="84">
        <v>6</v>
      </c>
      <c r="C9" s="25" t="s">
        <v>19</v>
      </c>
      <c r="D9" s="26"/>
      <c r="E9" s="26">
        <v>100</v>
      </c>
      <c r="F9" s="26">
        <v>100</v>
      </c>
      <c r="G9" s="26">
        <v>100</v>
      </c>
      <c r="H9" s="26">
        <v>100</v>
      </c>
      <c r="I9" s="26">
        <v>100</v>
      </c>
      <c r="J9" s="26">
        <v>100</v>
      </c>
      <c r="K9" s="26">
        <v>100</v>
      </c>
      <c r="L9" s="26">
        <v>100</v>
      </c>
      <c r="M9" s="26">
        <v>100</v>
      </c>
      <c r="N9" s="26">
        <v>100</v>
      </c>
      <c r="O9" s="26">
        <v>100</v>
      </c>
      <c r="P9" s="34">
        <v>100</v>
      </c>
    </row>
    <row r="10" spans="2:16">
      <c r="B10" s="84">
        <v>7</v>
      </c>
      <c r="C10" s="25" t="s">
        <v>5</v>
      </c>
      <c r="D10" s="26"/>
      <c r="E10" s="26">
        <v>1200</v>
      </c>
      <c r="F10" s="26">
        <v>1800</v>
      </c>
      <c r="G10" s="26">
        <v>2000</v>
      </c>
      <c r="H10" s="26">
        <v>2300</v>
      </c>
      <c r="I10" s="26">
        <v>2500</v>
      </c>
      <c r="J10" s="26">
        <v>2600</v>
      </c>
      <c r="K10" s="26">
        <v>2700</v>
      </c>
      <c r="L10" s="26">
        <v>2750</v>
      </c>
      <c r="M10" s="26">
        <v>2600</v>
      </c>
      <c r="N10" s="26">
        <v>2700</v>
      </c>
      <c r="O10" s="26">
        <v>2500</v>
      </c>
      <c r="P10" s="34">
        <v>2700</v>
      </c>
    </row>
    <row r="11" spans="2:16">
      <c r="B11" s="84">
        <v>8</v>
      </c>
      <c r="C11" s="25" t="s">
        <v>6</v>
      </c>
      <c r="D11" s="26"/>
      <c r="E11" s="26">
        <v>900</v>
      </c>
      <c r="F11" s="26">
        <v>1200</v>
      </c>
      <c r="G11" s="26">
        <v>1350</v>
      </c>
      <c r="H11" s="26">
        <v>1450</v>
      </c>
      <c r="I11" s="26">
        <v>1600</v>
      </c>
      <c r="J11" s="26">
        <v>1650</v>
      </c>
      <c r="K11" s="26">
        <v>1700</v>
      </c>
      <c r="L11" s="26">
        <v>1750</v>
      </c>
      <c r="M11" s="26">
        <v>1650</v>
      </c>
      <c r="N11" s="26">
        <v>1700</v>
      </c>
      <c r="O11" s="26">
        <v>1650</v>
      </c>
      <c r="P11" s="34">
        <v>1700</v>
      </c>
    </row>
    <row r="12" spans="2:16">
      <c r="B12" s="84">
        <v>9</v>
      </c>
      <c r="C12" s="25" t="s">
        <v>20</v>
      </c>
      <c r="D12" s="26"/>
      <c r="E12" s="26">
        <v>300</v>
      </c>
      <c r="F12" s="26">
        <v>350</v>
      </c>
      <c r="G12" s="26">
        <v>400</v>
      </c>
      <c r="H12" s="26">
        <v>400</v>
      </c>
      <c r="I12" s="26">
        <v>450</v>
      </c>
      <c r="J12" s="26">
        <v>500</v>
      </c>
      <c r="K12" s="26">
        <v>500</v>
      </c>
      <c r="L12" s="26">
        <v>500</v>
      </c>
      <c r="M12" s="26">
        <v>450</v>
      </c>
      <c r="N12" s="26">
        <v>450</v>
      </c>
      <c r="O12" s="26">
        <v>500</v>
      </c>
      <c r="P12" s="34">
        <v>450</v>
      </c>
    </row>
    <row r="13" spans="2:16">
      <c r="B13" s="84">
        <v>10</v>
      </c>
      <c r="C13" s="23" t="s">
        <v>21</v>
      </c>
      <c r="D13" s="24">
        <f t="shared" ref="D13:P13" si="2">SUM(D$14:D$18)</f>
        <v>0</v>
      </c>
      <c r="E13" s="24">
        <f t="shared" si="2"/>
        <v>1000</v>
      </c>
      <c r="F13" s="24">
        <f t="shared" si="2"/>
        <v>1000</v>
      </c>
      <c r="G13" s="24">
        <f t="shared" si="2"/>
        <v>1000</v>
      </c>
      <c r="H13" s="24">
        <f t="shared" si="2"/>
        <v>1000</v>
      </c>
      <c r="I13" s="24">
        <f t="shared" si="2"/>
        <v>1000</v>
      </c>
      <c r="J13" s="24">
        <f t="shared" si="2"/>
        <v>1000</v>
      </c>
      <c r="K13" s="24">
        <f t="shared" si="2"/>
        <v>2000</v>
      </c>
      <c r="L13" s="24">
        <f t="shared" si="2"/>
        <v>3000</v>
      </c>
      <c r="M13" s="24">
        <f t="shared" si="2"/>
        <v>3500</v>
      </c>
      <c r="N13" s="24">
        <f t="shared" si="2"/>
        <v>5000</v>
      </c>
      <c r="O13" s="24">
        <f t="shared" si="2"/>
        <v>5000</v>
      </c>
      <c r="P13" s="33">
        <f t="shared" si="2"/>
        <v>5000</v>
      </c>
    </row>
    <row r="14" spans="2:16">
      <c r="B14" s="84">
        <v>11</v>
      </c>
      <c r="C14" s="25" t="s">
        <v>22</v>
      </c>
      <c r="D14" s="26"/>
      <c r="E14" s="26">
        <v>1000</v>
      </c>
      <c r="F14" s="26">
        <v>1000</v>
      </c>
      <c r="G14" s="26">
        <v>1000</v>
      </c>
      <c r="H14" s="26">
        <v>1000</v>
      </c>
      <c r="I14" s="26">
        <v>1000</v>
      </c>
      <c r="J14" s="26">
        <v>1000</v>
      </c>
      <c r="K14" s="26">
        <v>2000</v>
      </c>
      <c r="L14" s="26">
        <v>3000</v>
      </c>
      <c r="M14" s="26">
        <v>3500</v>
      </c>
      <c r="N14" s="26">
        <v>5000</v>
      </c>
      <c r="O14" s="26">
        <v>5000</v>
      </c>
      <c r="P14" s="34">
        <v>5000</v>
      </c>
    </row>
    <row r="15" spans="2:16">
      <c r="B15" s="84">
        <v>12</v>
      </c>
      <c r="C15" s="25" t="s">
        <v>23</v>
      </c>
      <c r="D15" s="26"/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34">
        <v>0</v>
      </c>
    </row>
    <row r="16" spans="2:16">
      <c r="B16" s="84">
        <v>13</v>
      </c>
      <c r="C16" s="25" t="s">
        <v>24</v>
      </c>
      <c r="D16" s="26"/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34">
        <v>0</v>
      </c>
    </row>
    <row r="17" spans="2:16">
      <c r="B17" s="84">
        <v>14</v>
      </c>
      <c r="C17" s="25" t="s">
        <v>25</v>
      </c>
      <c r="D17" s="26"/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34">
        <v>0</v>
      </c>
    </row>
    <row r="18" spans="2:16">
      <c r="B18" s="84">
        <v>15</v>
      </c>
      <c r="C18" s="25" t="s">
        <v>26</v>
      </c>
      <c r="D18" s="26"/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34">
        <v>0</v>
      </c>
    </row>
    <row r="19" spans="2:16">
      <c r="B19" s="84">
        <v>16</v>
      </c>
      <c r="C19" s="27" t="s">
        <v>27</v>
      </c>
      <c r="D19" s="28">
        <f>SUM(D$20,D$26,D$30)</f>
        <v>0</v>
      </c>
      <c r="E19" s="28">
        <f t="shared" ref="E19:P19" si="3">SUM(E$20,E$26,E$30)</f>
        <v>8288</v>
      </c>
      <c r="F19" s="28">
        <f t="shared" si="3"/>
        <v>9421</v>
      </c>
      <c r="G19" s="28">
        <f t="shared" si="3"/>
        <v>10679</v>
      </c>
      <c r="H19" s="28">
        <f t="shared" si="3"/>
        <v>12207</v>
      </c>
      <c r="I19" s="28">
        <f t="shared" si="3"/>
        <v>14070</v>
      </c>
      <c r="J19" s="28">
        <f t="shared" si="3"/>
        <v>15791</v>
      </c>
      <c r="K19" s="28">
        <f t="shared" si="3"/>
        <v>17243</v>
      </c>
      <c r="L19" s="28">
        <f t="shared" si="3"/>
        <v>18866</v>
      </c>
      <c r="M19" s="28">
        <f t="shared" si="3"/>
        <v>19979</v>
      </c>
      <c r="N19" s="28">
        <f t="shared" si="3"/>
        <v>21284</v>
      </c>
      <c r="O19" s="28">
        <f t="shared" si="3"/>
        <v>22139</v>
      </c>
      <c r="P19" s="35">
        <f t="shared" si="3"/>
        <v>23408</v>
      </c>
    </row>
    <row r="20" spans="2:16">
      <c r="B20" s="84">
        <v>17</v>
      </c>
      <c r="C20" s="23" t="s">
        <v>28</v>
      </c>
      <c r="D20" s="24">
        <f>SUM(D$21:D$25)</f>
        <v>0</v>
      </c>
      <c r="E20" s="24">
        <f t="shared" ref="E20:P20" si="4">SUM(E$21:E$25)</f>
        <v>2790</v>
      </c>
      <c r="F20" s="24">
        <f t="shared" si="4"/>
        <v>3200</v>
      </c>
      <c r="G20" s="24">
        <f t="shared" si="4"/>
        <v>3600</v>
      </c>
      <c r="H20" s="24">
        <f t="shared" si="4"/>
        <v>4000</v>
      </c>
      <c r="I20" s="24">
        <f t="shared" si="4"/>
        <v>4285</v>
      </c>
      <c r="J20" s="24">
        <f t="shared" si="4"/>
        <v>4500</v>
      </c>
      <c r="K20" s="24">
        <f t="shared" si="4"/>
        <v>4635</v>
      </c>
      <c r="L20" s="24">
        <f t="shared" si="4"/>
        <v>4680</v>
      </c>
      <c r="M20" s="24">
        <f t="shared" si="4"/>
        <v>4485</v>
      </c>
      <c r="N20" s="24">
        <f t="shared" si="4"/>
        <v>4545</v>
      </c>
      <c r="O20" s="24">
        <f t="shared" si="4"/>
        <v>4380</v>
      </c>
      <c r="P20" s="33">
        <f t="shared" si="4"/>
        <v>4575</v>
      </c>
    </row>
    <row r="21" spans="2:16">
      <c r="B21" s="84">
        <v>18</v>
      </c>
      <c r="C21" s="29" t="s">
        <v>7</v>
      </c>
      <c r="D21" s="26"/>
      <c r="E21" s="26">
        <v>2320</v>
      </c>
      <c r="F21" s="26">
        <v>2680</v>
      </c>
      <c r="G21" s="26">
        <v>3040</v>
      </c>
      <c r="H21" s="26">
        <v>3360</v>
      </c>
      <c r="I21" s="26">
        <v>3680</v>
      </c>
      <c r="J21" s="26">
        <v>3840</v>
      </c>
      <c r="K21" s="26">
        <v>3960</v>
      </c>
      <c r="L21" s="26">
        <v>4000</v>
      </c>
      <c r="M21" s="26">
        <v>3840</v>
      </c>
      <c r="N21" s="26">
        <v>3880</v>
      </c>
      <c r="O21" s="26">
        <v>3760</v>
      </c>
      <c r="P21" s="34">
        <v>3920</v>
      </c>
    </row>
    <row r="22" spans="2:16">
      <c r="B22" s="84">
        <v>19</v>
      </c>
      <c r="C22" s="29" t="s">
        <v>8</v>
      </c>
      <c r="D22" s="26"/>
      <c r="E22" s="26">
        <v>290</v>
      </c>
      <c r="F22" s="26">
        <v>335</v>
      </c>
      <c r="G22" s="26">
        <v>380</v>
      </c>
      <c r="H22" s="26">
        <v>420</v>
      </c>
      <c r="I22" s="26">
        <v>460</v>
      </c>
      <c r="J22" s="26">
        <v>480</v>
      </c>
      <c r="K22" s="26">
        <v>495</v>
      </c>
      <c r="L22" s="26">
        <v>500</v>
      </c>
      <c r="M22" s="26">
        <v>480</v>
      </c>
      <c r="N22" s="26">
        <v>485</v>
      </c>
      <c r="O22" s="26">
        <v>470</v>
      </c>
      <c r="P22" s="34">
        <v>490</v>
      </c>
    </row>
    <row r="23" spans="2:16">
      <c r="B23" s="84">
        <v>20</v>
      </c>
      <c r="C23" s="29" t="s">
        <v>50</v>
      </c>
      <c r="D23" s="26"/>
      <c r="E23" s="26">
        <v>60</v>
      </c>
      <c r="F23" s="26">
        <v>65</v>
      </c>
      <c r="G23" s="26">
        <v>50</v>
      </c>
      <c r="H23" s="26">
        <v>70</v>
      </c>
      <c r="I23" s="26">
        <v>45</v>
      </c>
      <c r="J23" s="26">
        <v>60</v>
      </c>
      <c r="K23" s="26">
        <v>50</v>
      </c>
      <c r="L23" s="26">
        <v>30</v>
      </c>
      <c r="M23" s="26">
        <v>45</v>
      </c>
      <c r="N23" s="26">
        <v>60</v>
      </c>
      <c r="O23" s="26">
        <v>50</v>
      </c>
      <c r="P23" s="34">
        <v>45</v>
      </c>
    </row>
    <row r="24" spans="2:16">
      <c r="B24" s="84">
        <v>21</v>
      </c>
      <c r="C24" s="29" t="s">
        <v>29</v>
      </c>
      <c r="D24" s="26"/>
      <c r="E24" s="26">
        <v>120</v>
      </c>
      <c r="F24" s="26">
        <v>120</v>
      </c>
      <c r="G24" s="26">
        <v>130</v>
      </c>
      <c r="H24" s="26">
        <v>150</v>
      </c>
      <c r="I24" s="26">
        <v>100</v>
      </c>
      <c r="J24" s="26">
        <v>120</v>
      </c>
      <c r="K24" s="26">
        <v>130</v>
      </c>
      <c r="L24" s="26">
        <v>150</v>
      </c>
      <c r="M24" s="26">
        <v>120</v>
      </c>
      <c r="N24" s="26">
        <v>120</v>
      </c>
      <c r="O24" s="26">
        <v>100</v>
      </c>
      <c r="P24" s="34">
        <v>120</v>
      </c>
    </row>
    <row r="25" spans="2:16">
      <c r="B25" s="84">
        <v>22</v>
      </c>
      <c r="C25" s="29" t="s">
        <v>30</v>
      </c>
      <c r="D25" s="26"/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34">
        <v>0</v>
      </c>
    </row>
    <row r="26" spans="2:16">
      <c r="B26" s="84">
        <v>23</v>
      </c>
      <c r="C26" s="23" t="s">
        <v>31</v>
      </c>
      <c r="D26" s="24">
        <f>SUM(D$27:D$29)</f>
        <v>0</v>
      </c>
      <c r="E26" s="24">
        <f t="shared" ref="E26:P26" si="5">SUM(E$27:E$29)</f>
        <v>0</v>
      </c>
      <c r="F26" s="24">
        <f t="shared" si="5"/>
        <v>0</v>
      </c>
      <c r="G26" s="24">
        <f t="shared" si="5"/>
        <v>0</v>
      </c>
      <c r="H26" s="24">
        <f t="shared" si="5"/>
        <v>0</v>
      </c>
      <c r="I26" s="24">
        <f t="shared" si="5"/>
        <v>0</v>
      </c>
      <c r="J26" s="24">
        <f t="shared" si="5"/>
        <v>0</v>
      </c>
      <c r="K26" s="24">
        <f t="shared" si="5"/>
        <v>0</v>
      </c>
      <c r="L26" s="24">
        <f t="shared" si="5"/>
        <v>0</v>
      </c>
      <c r="M26" s="24">
        <f t="shared" si="5"/>
        <v>0</v>
      </c>
      <c r="N26" s="24">
        <f t="shared" si="5"/>
        <v>0</v>
      </c>
      <c r="O26" s="24">
        <f t="shared" si="5"/>
        <v>0</v>
      </c>
      <c r="P26" s="33">
        <f t="shared" si="5"/>
        <v>0</v>
      </c>
    </row>
    <row r="27" spans="2:16">
      <c r="B27" s="84">
        <v>24</v>
      </c>
      <c r="C27" s="29" t="s">
        <v>32</v>
      </c>
      <c r="D27" s="26"/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34">
        <v>0</v>
      </c>
    </row>
    <row r="28" spans="2:16">
      <c r="B28" s="84">
        <v>25</v>
      </c>
      <c r="C28" s="29" t="s">
        <v>33</v>
      </c>
      <c r="D28" s="26"/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34">
        <v>0</v>
      </c>
    </row>
    <row r="29" spans="2:16">
      <c r="B29" s="84">
        <v>26</v>
      </c>
      <c r="C29" s="29" t="s">
        <v>34</v>
      </c>
      <c r="D29" s="26"/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34">
        <v>0</v>
      </c>
    </row>
    <row r="30" spans="2:16">
      <c r="B30" s="84">
        <v>27</v>
      </c>
      <c r="C30" s="23" t="s">
        <v>35</v>
      </c>
      <c r="D30" s="24">
        <f>SUM(D$31:D$33)</f>
        <v>0</v>
      </c>
      <c r="E30" s="24">
        <f t="shared" ref="E30:P30" si="6">SUM(E$31:E$33)</f>
        <v>5498</v>
      </c>
      <c r="F30" s="24">
        <f t="shared" si="6"/>
        <v>6221</v>
      </c>
      <c r="G30" s="24">
        <f t="shared" si="6"/>
        <v>7079</v>
      </c>
      <c r="H30" s="24">
        <f t="shared" si="6"/>
        <v>8207</v>
      </c>
      <c r="I30" s="24">
        <f t="shared" si="6"/>
        <v>9785</v>
      </c>
      <c r="J30" s="24">
        <f t="shared" si="6"/>
        <v>11291</v>
      </c>
      <c r="K30" s="24">
        <f t="shared" si="6"/>
        <v>12608</v>
      </c>
      <c r="L30" s="24">
        <f t="shared" si="6"/>
        <v>14186</v>
      </c>
      <c r="M30" s="24">
        <f t="shared" si="6"/>
        <v>15494</v>
      </c>
      <c r="N30" s="24">
        <f t="shared" si="6"/>
        <v>16739</v>
      </c>
      <c r="O30" s="24">
        <f t="shared" si="6"/>
        <v>17759</v>
      </c>
      <c r="P30" s="33">
        <f t="shared" si="6"/>
        <v>18833</v>
      </c>
    </row>
    <row r="31" spans="2:16">
      <c r="B31" s="84">
        <v>28</v>
      </c>
      <c r="C31" s="92" t="s">
        <v>90</v>
      </c>
      <c r="D31" s="26"/>
      <c r="E31" s="26">
        <v>5000</v>
      </c>
      <c r="F31" s="26">
        <v>5000</v>
      </c>
      <c r="G31" s="26">
        <v>5000</v>
      </c>
      <c r="H31" s="26">
        <v>5000</v>
      </c>
      <c r="I31" s="26">
        <v>5000</v>
      </c>
      <c r="J31" s="26">
        <v>5000</v>
      </c>
      <c r="K31" s="26">
        <v>5000</v>
      </c>
      <c r="L31" s="26">
        <v>5000</v>
      </c>
      <c r="M31" s="26">
        <v>5000</v>
      </c>
      <c r="N31" s="26">
        <v>5000</v>
      </c>
      <c r="O31" s="26">
        <v>5000</v>
      </c>
      <c r="P31" s="34">
        <v>5000</v>
      </c>
    </row>
    <row r="32" spans="2:16">
      <c r="B32" s="84">
        <v>29</v>
      </c>
      <c r="C32" s="25" t="s">
        <v>36</v>
      </c>
      <c r="D32" s="26"/>
      <c r="E32" s="26">
        <f>ПиУ!D30</f>
        <v>498</v>
      </c>
      <c r="F32" s="26">
        <f>E32+ПиУ!E30</f>
        <v>1221</v>
      </c>
      <c r="G32" s="26">
        <f>F32+ПиУ!F30</f>
        <v>2079</v>
      </c>
      <c r="H32" s="26">
        <f>G32+ПиУ!G30</f>
        <v>3207</v>
      </c>
      <c r="I32" s="26">
        <f>H32+ПиУ!H30</f>
        <v>4785</v>
      </c>
      <c r="J32" s="26">
        <f>I32+ПиУ!I30</f>
        <v>6291</v>
      </c>
      <c r="K32" s="26">
        <f>J32+ПиУ!J30</f>
        <v>7608</v>
      </c>
      <c r="L32" s="26">
        <f>K32+ПиУ!K30</f>
        <v>9186</v>
      </c>
      <c r="M32" s="26">
        <f>L32+ПиУ!L30</f>
        <v>10494</v>
      </c>
      <c r="N32" s="26">
        <f>M32+ПиУ!M30</f>
        <v>11739</v>
      </c>
      <c r="O32" s="26">
        <f>N32+ПиУ!N30</f>
        <v>12759</v>
      </c>
      <c r="P32" s="34">
        <f>O32+ПиУ!O30</f>
        <v>13833</v>
      </c>
    </row>
    <row r="33" spans="2:16">
      <c r="B33" s="85">
        <v>30</v>
      </c>
      <c r="C33" s="30" t="s">
        <v>37</v>
      </c>
      <c r="D33" s="31"/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6">
        <v>0</v>
      </c>
    </row>
    <row r="34" spans="2:16" s="76" customFormat="1" ht="12.75">
      <c r="E34" s="77" t="b">
        <f>E4=E19</f>
        <v>1</v>
      </c>
      <c r="F34" s="77" t="b">
        <f t="shared" ref="F34:P34" si="7">F4=F19</f>
        <v>1</v>
      </c>
      <c r="G34" s="77" t="b">
        <f t="shared" si="7"/>
        <v>1</v>
      </c>
      <c r="H34" s="77" t="b">
        <f t="shared" si="7"/>
        <v>1</v>
      </c>
      <c r="I34" s="77" t="b">
        <f t="shared" si="7"/>
        <v>1</v>
      </c>
      <c r="J34" s="77" t="b">
        <f t="shared" si="7"/>
        <v>1</v>
      </c>
      <c r="K34" s="77" t="b">
        <f t="shared" si="7"/>
        <v>1</v>
      </c>
      <c r="L34" s="77" t="b">
        <f t="shared" si="7"/>
        <v>1</v>
      </c>
      <c r="M34" s="77" t="b">
        <f t="shared" si="7"/>
        <v>1</v>
      </c>
      <c r="N34" s="77" t="b">
        <f t="shared" si="7"/>
        <v>1</v>
      </c>
      <c r="O34" s="77" t="b">
        <f t="shared" si="7"/>
        <v>1</v>
      </c>
      <c r="P34" s="77" t="b">
        <f t="shared" si="7"/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P30"/>
  <sheetViews>
    <sheetView showGridLines="0" topLeftCell="A13" zoomScale="110" zoomScaleNormal="110" workbookViewId="0">
      <selection activeCell="C19" sqref="C19"/>
    </sheetView>
  </sheetViews>
  <sheetFormatPr defaultRowHeight="15"/>
  <cols>
    <col min="1" max="1" width="2.5703125" style="41" customWidth="1"/>
    <col min="2" max="2" width="4.42578125" style="59" customWidth="1"/>
    <col min="3" max="3" width="44" style="41" bestFit="1" customWidth="1"/>
    <col min="4" max="16384" width="9.140625" style="41"/>
  </cols>
  <sheetData>
    <row r="1" spans="2:16" ht="15.75">
      <c r="B1" s="58" t="s">
        <v>88</v>
      </c>
      <c r="C1" s="39"/>
      <c r="D1" s="40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2:16" ht="24" customHeight="1">
      <c r="B2" s="16" t="s">
        <v>13</v>
      </c>
      <c r="C2" s="17" t="s">
        <v>14</v>
      </c>
      <c r="D2" s="18" t="s">
        <v>38</v>
      </c>
      <c r="E2" s="17" t="s">
        <v>39</v>
      </c>
      <c r="F2" s="17" t="s">
        <v>40</v>
      </c>
      <c r="G2" s="17" t="s">
        <v>41</v>
      </c>
      <c r="H2" s="17" t="s">
        <v>42</v>
      </c>
      <c r="I2" s="17" t="s">
        <v>43</v>
      </c>
      <c r="J2" s="17" t="s">
        <v>44</v>
      </c>
      <c r="K2" s="17" t="s">
        <v>45</v>
      </c>
      <c r="L2" s="17" t="s">
        <v>46</v>
      </c>
      <c r="M2" s="17" t="s">
        <v>47</v>
      </c>
      <c r="N2" s="17" t="s">
        <v>48</v>
      </c>
      <c r="O2" s="37" t="s">
        <v>49</v>
      </c>
      <c r="P2" s="19"/>
    </row>
    <row r="3" spans="2:16">
      <c r="B3" s="86">
        <v>1</v>
      </c>
      <c r="C3" s="42" t="s">
        <v>10</v>
      </c>
      <c r="D3" s="43">
        <v>2900</v>
      </c>
      <c r="E3" s="43">
        <v>3350</v>
      </c>
      <c r="F3" s="43">
        <v>3800</v>
      </c>
      <c r="G3" s="43">
        <v>4200</v>
      </c>
      <c r="H3" s="43">
        <v>4600</v>
      </c>
      <c r="I3" s="43">
        <v>4800</v>
      </c>
      <c r="J3" s="43">
        <v>4950</v>
      </c>
      <c r="K3" s="43">
        <v>5000</v>
      </c>
      <c r="L3" s="43">
        <v>4800</v>
      </c>
      <c r="M3" s="43">
        <v>4850</v>
      </c>
      <c r="N3" s="43">
        <v>4700</v>
      </c>
      <c r="O3" s="44">
        <v>4900</v>
      </c>
    </row>
    <row r="4" spans="2:16">
      <c r="B4" s="87">
        <v>2</v>
      </c>
      <c r="C4" s="23" t="s">
        <v>12</v>
      </c>
      <c r="D4" s="24">
        <f>SUM(D$5:D$11)</f>
        <v>2000</v>
      </c>
      <c r="E4" s="24">
        <f>SUM(E$5:E$11)</f>
        <v>2225</v>
      </c>
      <c r="F4" s="24">
        <f t="shared" ref="F4:O4" si="0">SUM(F$5:F$11)</f>
        <v>2540</v>
      </c>
      <c r="G4" s="24">
        <f t="shared" si="0"/>
        <v>2670</v>
      </c>
      <c r="H4" s="24">
        <f t="shared" si="0"/>
        <v>2620</v>
      </c>
      <c r="I4" s="24">
        <f t="shared" si="0"/>
        <v>2892</v>
      </c>
      <c r="J4" s="24">
        <f t="shared" si="0"/>
        <v>3231</v>
      </c>
      <c r="K4" s="24">
        <f t="shared" si="0"/>
        <v>3020</v>
      </c>
      <c r="L4" s="24">
        <f t="shared" si="0"/>
        <v>3090</v>
      </c>
      <c r="M4" s="24">
        <f t="shared" si="0"/>
        <v>3203</v>
      </c>
      <c r="N4" s="24">
        <f t="shared" si="0"/>
        <v>3278</v>
      </c>
      <c r="O4" s="33">
        <f t="shared" si="0"/>
        <v>3424</v>
      </c>
    </row>
    <row r="5" spans="2:16">
      <c r="B5" s="88">
        <v>3</v>
      </c>
      <c r="C5" s="29" t="s">
        <v>11</v>
      </c>
      <c r="D5" s="90">
        <v>950</v>
      </c>
      <c r="E5" s="48">
        <v>1050</v>
      </c>
      <c r="F5" s="48">
        <v>1200</v>
      </c>
      <c r="G5" s="48">
        <v>1250</v>
      </c>
      <c r="H5" s="48">
        <v>1200</v>
      </c>
      <c r="I5" s="48">
        <v>1340</v>
      </c>
      <c r="J5" s="48">
        <v>1520</v>
      </c>
      <c r="K5" s="48">
        <v>1400</v>
      </c>
      <c r="L5" s="48">
        <v>1450</v>
      </c>
      <c r="M5" s="48">
        <v>1510</v>
      </c>
      <c r="N5" s="48">
        <v>1560</v>
      </c>
      <c r="O5" s="49">
        <v>1630</v>
      </c>
    </row>
    <row r="6" spans="2:16">
      <c r="B6" s="88">
        <v>4</v>
      </c>
      <c r="C6" s="29" t="s">
        <v>51</v>
      </c>
      <c r="D6" s="90">
        <v>285</v>
      </c>
      <c r="E6" s="48">
        <v>315</v>
      </c>
      <c r="F6" s="48">
        <v>360</v>
      </c>
      <c r="G6" s="48">
        <v>375</v>
      </c>
      <c r="H6" s="48">
        <v>360</v>
      </c>
      <c r="I6" s="48">
        <v>402</v>
      </c>
      <c r="J6" s="48">
        <v>456</v>
      </c>
      <c r="K6" s="48">
        <v>420</v>
      </c>
      <c r="L6" s="48">
        <v>435</v>
      </c>
      <c r="M6" s="48">
        <v>453</v>
      </c>
      <c r="N6" s="48">
        <v>468</v>
      </c>
      <c r="O6" s="49">
        <v>489</v>
      </c>
    </row>
    <row r="7" spans="2:16">
      <c r="B7" s="88">
        <v>5</v>
      </c>
      <c r="C7" s="29" t="s">
        <v>52</v>
      </c>
      <c r="D7" s="90">
        <v>190</v>
      </c>
      <c r="E7" s="48">
        <v>210</v>
      </c>
      <c r="F7" s="48">
        <v>240</v>
      </c>
      <c r="G7" s="48">
        <v>250</v>
      </c>
      <c r="H7" s="48">
        <v>240</v>
      </c>
      <c r="I7" s="48">
        <v>268</v>
      </c>
      <c r="J7" s="48">
        <v>304</v>
      </c>
      <c r="K7" s="48">
        <v>280</v>
      </c>
      <c r="L7" s="48">
        <v>290</v>
      </c>
      <c r="M7" s="48">
        <v>302</v>
      </c>
      <c r="N7" s="48">
        <v>312</v>
      </c>
      <c r="O7" s="49">
        <v>326</v>
      </c>
    </row>
    <row r="8" spans="2:16">
      <c r="B8" s="88">
        <v>6</v>
      </c>
      <c r="C8" s="29" t="s">
        <v>53</v>
      </c>
      <c r="D8" s="90">
        <v>95</v>
      </c>
      <c r="E8" s="48">
        <v>105</v>
      </c>
      <c r="F8" s="48">
        <v>120</v>
      </c>
      <c r="G8" s="48">
        <v>125</v>
      </c>
      <c r="H8" s="48">
        <v>120</v>
      </c>
      <c r="I8" s="48">
        <v>134</v>
      </c>
      <c r="J8" s="48">
        <v>152</v>
      </c>
      <c r="K8" s="48">
        <v>140</v>
      </c>
      <c r="L8" s="48">
        <v>145</v>
      </c>
      <c r="M8" s="48">
        <v>151</v>
      </c>
      <c r="N8" s="48">
        <v>156</v>
      </c>
      <c r="O8" s="49">
        <v>163</v>
      </c>
      <c r="P8" s="75"/>
    </row>
    <row r="9" spans="2:16">
      <c r="B9" s="88">
        <v>7</v>
      </c>
      <c r="C9" s="29" t="s">
        <v>54</v>
      </c>
      <c r="D9" s="90">
        <v>142.5</v>
      </c>
      <c r="E9" s="48">
        <v>157.5</v>
      </c>
      <c r="F9" s="48">
        <v>180</v>
      </c>
      <c r="G9" s="48">
        <v>187.5</v>
      </c>
      <c r="H9" s="48">
        <v>180</v>
      </c>
      <c r="I9" s="48">
        <v>201</v>
      </c>
      <c r="J9" s="48">
        <v>228</v>
      </c>
      <c r="K9" s="48">
        <v>210</v>
      </c>
      <c r="L9" s="48">
        <v>217.5</v>
      </c>
      <c r="M9" s="48">
        <v>226.5</v>
      </c>
      <c r="N9" s="48">
        <v>234</v>
      </c>
      <c r="O9" s="49">
        <v>244.5</v>
      </c>
    </row>
    <row r="10" spans="2:16">
      <c r="B10" s="88">
        <v>8</v>
      </c>
      <c r="C10" s="50" t="s">
        <v>55</v>
      </c>
      <c r="D10" s="90">
        <v>47.5</v>
      </c>
      <c r="E10" s="48">
        <v>52.5</v>
      </c>
      <c r="F10" s="48">
        <v>60</v>
      </c>
      <c r="G10" s="48">
        <v>62.5</v>
      </c>
      <c r="H10" s="48">
        <v>60</v>
      </c>
      <c r="I10" s="48">
        <v>67</v>
      </c>
      <c r="J10" s="48">
        <v>76</v>
      </c>
      <c r="K10" s="48">
        <v>70</v>
      </c>
      <c r="L10" s="48">
        <v>72.5</v>
      </c>
      <c r="M10" s="48">
        <v>75.5</v>
      </c>
      <c r="N10" s="48">
        <v>78</v>
      </c>
      <c r="O10" s="49">
        <v>81.5</v>
      </c>
    </row>
    <row r="11" spans="2:16">
      <c r="B11" s="87">
        <v>9</v>
      </c>
      <c r="C11" s="25" t="s">
        <v>56</v>
      </c>
      <c r="D11" s="91">
        <v>290</v>
      </c>
      <c r="E11" s="26">
        <v>335</v>
      </c>
      <c r="F11" s="26">
        <v>380</v>
      </c>
      <c r="G11" s="26">
        <v>420</v>
      </c>
      <c r="H11" s="26">
        <v>460</v>
      </c>
      <c r="I11" s="26">
        <v>480</v>
      </c>
      <c r="J11" s="26">
        <v>495</v>
      </c>
      <c r="K11" s="26">
        <v>500</v>
      </c>
      <c r="L11" s="26">
        <v>480</v>
      </c>
      <c r="M11" s="26">
        <v>485</v>
      </c>
      <c r="N11" s="26">
        <v>470</v>
      </c>
      <c r="O11" s="34">
        <v>490</v>
      </c>
    </row>
    <row r="12" spans="2:16">
      <c r="B12" s="87">
        <v>10</v>
      </c>
      <c r="C12" s="23" t="s">
        <v>57</v>
      </c>
      <c r="D12" s="24">
        <f>D3-D4</f>
        <v>900</v>
      </c>
      <c r="E12" s="24">
        <f t="shared" ref="E12:O12" si="1">E3-E4</f>
        <v>1125</v>
      </c>
      <c r="F12" s="24">
        <f t="shared" si="1"/>
        <v>1260</v>
      </c>
      <c r="G12" s="24">
        <f t="shared" si="1"/>
        <v>1530</v>
      </c>
      <c r="H12" s="24">
        <f t="shared" si="1"/>
        <v>1980</v>
      </c>
      <c r="I12" s="24">
        <f t="shared" si="1"/>
        <v>1908</v>
      </c>
      <c r="J12" s="24">
        <f t="shared" si="1"/>
        <v>1719</v>
      </c>
      <c r="K12" s="24">
        <f t="shared" si="1"/>
        <v>1980</v>
      </c>
      <c r="L12" s="24">
        <f t="shared" si="1"/>
        <v>1710</v>
      </c>
      <c r="M12" s="24">
        <f t="shared" si="1"/>
        <v>1647</v>
      </c>
      <c r="N12" s="24">
        <f t="shared" si="1"/>
        <v>1422</v>
      </c>
      <c r="O12" s="33">
        <f t="shared" si="1"/>
        <v>1476</v>
      </c>
    </row>
    <row r="13" spans="2:16">
      <c r="B13" s="87">
        <v>11</v>
      </c>
      <c r="C13" s="23" t="s">
        <v>58</v>
      </c>
      <c r="D13" s="24">
        <f>SUM(D$14:D$23)</f>
        <v>402</v>
      </c>
      <c r="E13" s="24">
        <f t="shared" ref="E13:O13" si="2">SUM(E$14:E$23)</f>
        <v>402</v>
      </c>
      <c r="F13" s="24">
        <f t="shared" si="2"/>
        <v>402</v>
      </c>
      <c r="G13" s="24">
        <f t="shared" si="2"/>
        <v>402</v>
      </c>
      <c r="H13" s="24">
        <f t="shared" si="2"/>
        <v>402</v>
      </c>
      <c r="I13" s="24">
        <f t="shared" si="2"/>
        <v>402</v>
      </c>
      <c r="J13" s="24">
        <f t="shared" si="2"/>
        <v>402</v>
      </c>
      <c r="K13" s="24">
        <f t="shared" si="2"/>
        <v>402</v>
      </c>
      <c r="L13" s="24">
        <f t="shared" si="2"/>
        <v>402</v>
      </c>
      <c r="M13" s="24">
        <f t="shared" si="2"/>
        <v>402</v>
      </c>
      <c r="N13" s="24">
        <f t="shared" si="2"/>
        <v>402</v>
      </c>
      <c r="O13" s="33">
        <f t="shared" si="2"/>
        <v>402</v>
      </c>
    </row>
    <row r="14" spans="2:16" ht="30">
      <c r="B14" s="87">
        <v>12</v>
      </c>
      <c r="C14" s="51" t="s">
        <v>59</v>
      </c>
      <c r="D14" s="52">
        <v>110</v>
      </c>
      <c r="E14" s="52">
        <v>110</v>
      </c>
      <c r="F14" s="52">
        <v>110</v>
      </c>
      <c r="G14" s="52">
        <v>110</v>
      </c>
      <c r="H14" s="52">
        <v>110</v>
      </c>
      <c r="I14" s="52">
        <v>110</v>
      </c>
      <c r="J14" s="52">
        <v>110</v>
      </c>
      <c r="K14" s="52">
        <v>110</v>
      </c>
      <c r="L14" s="52">
        <v>110</v>
      </c>
      <c r="M14" s="52">
        <v>110</v>
      </c>
      <c r="N14" s="52">
        <v>110</v>
      </c>
      <c r="O14" s="53">
        <v>110</v>
      </c>
    </row>
    <row r="15" spans="2:16">
      <c r="B15" s="87">
        <v>13</v>
      </c>
      <c r="C15" s="25" t="s">
        <v>60</v>
      </c>
      <c r="D15" s="52">
        <v>150</v>
      </c>
      <c r="E15" s="52">
        <v>150</v>
      </c>
      <c r="F15" s="52">
        <v>150</v>
      </c>
      <c r="G15" s="52">
        <v>150</v>
      </c>
      <c r="H15" s="52">
        <v>150</v>
      </c>
      <c r="I15" s="52">
        <v>150</v>
      </c>
      <c r="J15" s="52">
        <v>150</v>
      </c>
      <c r="K15" s="52">
        <v>150</v>
      </c>
      <c r="L15" s="52">
        <v>150</v>
      </c>
      <c r="M15" s="52">
        <v>150</v>
      </c>
      <c r="N15" s="52">
        <v>150</v>
      </c>
      <c r="O15" s="53">
        <v>150</v>
      </c>
    </row>
    <row r="16" spans="2:16">
      <c r="B16" s="87">
        <v>14</v>
      </c>
      <c r="C16" s="25" t="s">
        <v>61</v>
      </c>
      <c r="D16" s="52">
        <v>45</v>
      </c>
      <c r="E16" s="52">
        <v>45</v>
      </c>
      <c r="F16" s="52">
        <v>45</v>
      </c>
      <c r="G16" s="52">
        <v>45</v>
      </c>
      <c r="H16" s="52">
        <v>45</v>
      </c>
      <c r="I16" s="52">
        <v>45</v>
      </c>
      <c r="J16" s="52">
        <v>45</v>
      </c>
      <c r="K16" s="52">
        <v>45</v>
      </c>
      <c r="L16" s="52">
        <v>45</v>
      </c>
      <c r="M16" s="52">
        <v>45</v>
      </c>
      <c r="N16" s="52">
        <v>45</v>
      </c>
      <c r="O16" s="53">
        <v>45</v>
      </c>
    </row>
    <row r="17" spans="2:15">
      <c r="B17" s="87">
        <v>15</v>
      </c>
      <c r="C17" s="25" t="s">
        <v>62</v>
      </c>
      <c r="D17" s="52">
        <v>20</v>
      </c>
      <c r="E17" s="52">
        <v>20</v>
      </c>
      <c r="F17" s="52">
        <v>20</v>
      </c>
      <c r="G17" s="52">
        <v>20</v>
      </c>
      <c r="H17" s="52">
        <v>20</v>
      </c>
      <c r="I17" s="52">
        <v>20</v>
      </c>
      <c r="J17" s="52">
        <v>20</v>
      </c>
      <c r="K17" s="52">
        <v>20</v>
      </c>
      <c r="L17" s="52">
        <v>20</v>
      </c>
      <c r="M17" s="52">
        <v>20</v>
      </c>
      <c r="N17" s="52">
        <v>20</v>
      </c>
      <c r="O17" s="53">
        <v>20</v>
      </c>
    </row>
    <row r="18" spans="2:15">
      <c r="B18" s="87">
        <v>16</v>
      </c>
      <c r="C18" s="25" t="s">
        <v>63</v>
      </c>
      <c r="D18" s="52">
        <v>10</v>
      </c>
      <c r="E18" s="52">
        <v>10</v>
      </c>
      <c r="F18" s="52">
        <v>10</v>
      </c>
      <c r="G18" s="52">
        <v>10</v>
      </c>
      <c r="H18" s="52">
        <v>10</v>
      </c>
      <c r="I18" s="52">
        <v>10</v>
      </c>
      <c r="J18" s="52">
        <v>10</v>
      </c>
      <c r="K18" s="52">
        <v>10</v>
      </c>
      <c r="L18" s="52">
        <v>10</v>
      </c>
      <c r="M18" s="52">
        <v>10</v>
      </c>
      <c r="N18" s="52">
        <v>10</v>
      </c>
      <c r="O18" s="53">
        <v>10</v>
      </c>
    </row>
    <row r="19" spans="2:15">
      <c r="B19" s="87">
        <v>17</v>
      </c>
      <c r="C19" s="92" t="s">
        <v>91</v>
      </c>
      <c r="D19" s="52">
        <v>30</v>
      </c>
      <c r="E19" s="52">
        <v>30</v>
      </c>
      <c r="F19" s="52">
        <v>30</v>
      </c>
      <c r="G19" s="52">
        <v>30</v>
      </c>
      <c r="H19" s="52">
        <v>30</v>
      </c>
      <c r="I19" s="52">
        <v>30</v>
      </c>
      <c r="J19" s="52">
        <v>30</v>
      </c>
      <c r="K19" s="52">
        <v>30</v>
      </c>
      <c r="L19" s="52">
        <v>30</v>
      </c>
      <c r="M19" s="52">
        <v>30</v>
      </c>
      <c r="N19" s="52">
        <v>30</v>
      </c>
      <c r="O19" s="53">
        <v>30</v>
      </c>
    </row>
    <row r="20" spans="2:15">
      <c r="B20" s="87">
        <v>18</v>
      </c>
      <c r="C20" s="25" t="s">
        <v>64</v>
      </c>
      <c r="D20" s="52">
        <v>12</v>
      </c>
      <c r="E20" s="52">
        <v>12</v>
      </c>
      <c r="F20" s="52">
        <v>12</v>
      </c>
      <c r="G20" s="52">
        <v>12</v>
      </c>
      <c r="H20" s="52">
        <v>12</v>
      </c>
      <c r="I20" s="52">
        <v>12</v>
      </c>
      <c r="J20" s="52">
        <v>12</v>
      </c>
      <c r="K20" s="52">
        <v>12</v>
      </c>
      <c r="L20" s="52">
        <v>12</v>
      </c>
      <c r="M20" s="52">
        <v>12</v>
      </c>
      <c r="N20" s="52">
        <v>12</v>
      </c>
      <c r="O20" s="53">
        <v>12</v>
      </c>
    </row>
    <row r="21" spans="2:15">
      <c r="B21" s="87">
        <v>19</v>
      </c>
      <c r="C21" s="25" t="s">
        <v>65</v>
      </c>
      <c r="D21" s="52">
        <v>5</v>
      </c>
      <c r="E21" s="52">
        <v>5</v>
      </c>
      <c r="F21" s="52">
        <v>5</v>
      </c>
      <c r="G21" s="52">
        <v>5</v>
      </c>
      <c r="H21" s="52">
        <v>5</v>
      </c>
      <c r="I21" s="52">
        <v>5</v>
      </c>
      <c r="J21" s="52">
        <v>5</v>
      </c>
      <c r="K21" s="52">
        <v>5</v>
      </c>
      <c r="L21" s="52">
        <v>5</v>
      </c>
      <c r="M21" s="52">
        <v>5</v>
      </c>
      <c r="N21" s="52">
        <v>5</v>
      </c>
      <c r="O21" s="53">
        <v>5</v>
      </c>
    </row>
    <row r="22" spans="2:15" ht="30">
      <c r="B22" s="87">
        <v>20</v>
      </c>
      <c r="C22" s="51" t="s">
        <v>66</v>
      </c>
      <c r="D22" s="52">
        <v>5</v>
      </c>
      <c r="E22" s="52">
        <v>5</v>
      </c>
      <c r="F22" s="52">
        <v>5</v>
      </c>
      <c r="G22" s="52">
        <v>5</v>
      </c>
      <c r="H22" s="52">
        <v>5</v>
      </c>
      <c r="I22" s="52">
        <v>5</v>
      </c>
      <c r="J22" s="52">
        <v>5</v>
      </c>
      <c r="K22" s="52">
        <v>5</v>
      </c>
      <c r="L22" s="52">
        <v>5</v>
      </c>
      <c r="M22" s="52">
        <v>5</v>
      </c>
      <c r="N22" s="52">
        <v>5</v>
      </c>
      <c r="O22" s="53">
        <v>5</v>
      </c>
    </row>
    <row r="23" spans="2:15">
      <c r="B23" s="87">
        <v>21</v>
      </c>
      <c r="C23" s="25" t="s">
        <v>67</v>
      </c>
      <c r="D23" s="52">
        <v>15</v>
      </c>
      <c r="E23" s="52">
        <v>15</v>
      </c>
      <c r="F23" s="52">
        <v>15</v>
      </c>
      <c r="G23" s="52">
        <v>15</v>
      </c>
      <c r="H23" s="52">
        <v>15</v>
      </c>
      <c r="I23" s="52">
        <v>15</v>
      </c>
      <c r="J23" s="52">
        <v>15</v>
      </c>
      <c r="K23" s="52">
        <v>15</v>
      </c>
      <c r="L23" s="52">
        <v>15</v>
      </c>
      <c r="M23" s="52">
        <v>15</v>
      </c>
      <c r="N23" s="52">
        <v>15</v>
      </c>
      <c r="O23" s="53">
        <v>15</v>
      </c>
    </row>
    <row r="24" spans="2:15">
      <c r="B24" s="87">
        <v>22</v>
      </c>
      <c r="C24" s="23" t="s">
        <v>68</v>
      </c>
      <c r="D24" s="24">
        <f t="shared" ref="D24:O24" si="3">D12-D13</f>
        <v>498</v>
      </c>
      <c r="E24" s="24">
        <f t="shared" si="3"/>
        <v>723</v>
      </c>
      <c r="F24" s="24">
        <f t="shared" si="3"/>
        <v>858</v>
      </c>
      <c r="G24" s="24">
        <f t="shared" si="3"/>
        <v>1128</v>
      </c>
      <c r="H24" s="24">
        <f t="shared" si="3"/>
        <v>1578</v>
      </c>
      <c r="I24" s="24">
        <f t="shared" si="3"/>
        <v>1506</v>
      </c>
      <c r="J24" s="24">
        <f t="shared" si="3"/>
        <v>1317</v>
      </c>
      <c r="K24" s="24">
        <f t="shared" si="3"/>
        <v>1578</v>
      </c>
      <c r="L24" s="24">
        <f t="shared" si="3"/>
        <v>1308</v>
      </c>
      <c r="M24" s="24">
        <f t="shared" si="3"/>
        <v>1245</v>
      </c>
      <c r="N24" s="24">
        <f t="shared" si="3"/>
        <v>1020</v>
      </c>
      <c r="O24" s="33">
        <f t="shared" si="3"/>
        <v>1074</v>
      </c>
    </row>
    <row r="25" spans="2:15">
      <c r="B25" s="87">
        <v>23</v>
      </c>
      <c r="C25" s="25" t="s">
        <v>69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5">
        <v>0</v>
      </c>
    </row>
    <row r="26" spans="2:15">
      <c r="B26" s="87">
        <v>24</v>
      </c>
      <c r="C26" s="23" t="s">
        <v>70</v>
      </c>
      <c r="D26" s="24">
        <f>D24-D25</f>
        <v>498</v>
      </c>
      <c r="E26" s="24">
        <f>E24-E25</f>
        <v>723</v>
      </c>
      <c r="F26" s="24">
        <f t="shared" ref="F26:O26" si="4">F24-F25</f>
        <v>858</v>
      </c>
      <c r="G26" s="24">
        <f t="shared" si="4"/>
        <v>1128</v>
      </c>
      <c r="H26" s="24">
        <f t="shared" si="4"/>
        <v>1578</v>
      </c>
      <c r="I26" s="24">
        <f t="shared" si="4"/>
        <v>1506</v>
      </c>
      <c r="J26" s="24">
        <f t="shared" si="4"/>
        <v>1317</v>
      </c>
      <c r="K26" s="24">
        <f t="shared" si="4"/>
        <v>1578</v>
      </c>
      <c r="L26" s="24">
        <f t="shared" si="4"/>
        <v>1308</v>
      </c>
      <c r="M26" s="24">
        <f t="shared" si="4"/>
        <v>1245</v>
      </c>
      <c r="N26" s="24">
        <f t="shared" si="4"/>
        <v>1020</v>
      </c>
      <c r="O26" s="33">
        <f t="shared" si="4"/>
        <v>1074</v>
      </c>
    </row>
    <row r="27" spans="2:15">
      <c r="B27" s="87">
        <v>25</v>
      </c>
      <c r="C27" s="29" t="s">
        <v>71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7">
        <v>0</v>
      </c>
    </row>
    <row r="28" spans="2:15">
      <c r="B28" s="87">
        <v>26</v>
      </c>
      <c r="C28" s="23" t="s">
        <v>72</v>
      </c>
      <c r="D28" s="24">
        <f>D26-D27</f>
        <v>498</v>
      </c>
      <c r="E28" s="24">
        <f t="shared" ref="E28:O28" si="5">E26-E27</f>
        <v>723</v>
      </c>
      <c r="F28" s="24">
        <f t="shared" si="5"/>
        <v>858</v>
      </c>
      <c r="G28" s="24">
        <f t="shared" si="5"/>
        <v>1128</v>
      </c>
      <c r="H28" s="24">
        <f t="shared" si="5"/>
        <v>1578</v>
      </c>
      <c r="I28" s="24">
        <f t="shared" si="5"/>
        <v>1506</v>
      </c>
      <c r="J28" s="24">
        <f t="shared" si="5"/>
        <v>1317</v>
      </c>
      <c r="K28" s="24">
        <f t="shared" si="5"/>
        <v>1578</v>
      </c>
      <c r="L28" s="24">
        <f t="shared" si="5"/>
        <v>1308</v>
      </c>
      <c r="M28" s="24">
        <f t="shared" si="5"/>
        <v>1245</v>
      </c>
      <c r="N28" s="24">
        <f t="shared" si="5"/>
        <v>1020</v>
      </c>
      <c r="O28" s="33">
        <f t="shared" si="5"/>
        <v>1074</v>
      </c>
    </row>
    <row r="29" spans="2:15">
      <c r="B29" s="87">
        <v>27</v>
      </c>
      <c r="C29" s="25" t="s">
        <v>73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7">
        <v>0</v>
      </c>
    </row>
    <row r="30" spans="2:15">
      <c r="B30" s="89">
        <v>28</v>
      </c>
      <c r="C30" s="45" t="s">
        <v>74</v>
      </c>
      <c r="D30" s="46">
        <f>D28-D29</f>
        <v>498</v>
      </c>
      <c r="E30" s="46">
        <f t="shared" ref="E30:O30" si="6">E28-E29</f>
        <v>723</v>
      </c>
      <c r="F30" s="46">
        <f t="shared" si="6"/>
        <v>858</v>
      </c>
      <c r="G30" s="46">
        <f t="shared" si="6"/>
        <v>1128</v>
      </c>
      <c r="H30" s="46">
        <f t="shared" si="6"/>
        <v>1578</v>
      </c>
      <c r="I30" s="46">
        <f t="shared" si="6"/>
        <v>1506</v>
      </c>
      <c r="J30" s="46">
        <f t="shared" si="6"/>
        <v>1317</v>
      </c>
      <c r="K30" s="46">
        <f t="shared" si="6"/>
        <v>1578</v>
      </c>
      <c r="L30" s="46">
        <f t="shared" si="6"/>
        <v>1308</v>
      </c>
      <c r="M30" s="46">
        <f t="shared" si="6"/>
        <v>1245</v>
      </c>
      <c r="N30" s="46">
        <f t="shared" si="6"/>
        <v>1020</v>
      </c>
      <c r="O30" s="47">
        <f t="shared" si="6"/>
        <v>1074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Y42"/>
  <sheetViews>
    <sheetView showGridLines="0" tabSelected="1" zoomScale="90" zoomScaleNormal="90" workbookViewId="0">
      <selection activeCell="K28" sqref="K28"/>
    </sheetView>
  </sheetViews>
  <sheetFormatPr defaultRowHeight="15"/>
  <cols>
    <col min="1" max="1" width="2.140625" style="2" customWidth="1"/>
    <col min="2" max="2" width="3.140625" style="67" bestFit="1" customWidth="1"/>
    <col min="3" max="3" width="42.28515625" style="2" customWidth="1"/>
    <col min="4" max="4" width="9.5703125" style="2" customWidth="1"/>
    <col min="5" max="5" width="7.5703125" style="2" bestFit="1" customWidth="1"/>
    <col min="6" max="6" width="9" style="2" bestFit="1" customWidth="1"/>
    <col min="7" max="7" width="6.42578125" style="2" bestFit="1" customWidth="1"/>
    <col min="8" max="8" width="7.85546875" style="2" bestFit="1" customWidth="1"/>
    <col min="9" max="11" width="6.42578125" style="2" bestFit="1" customWidth="1"/>
    <col min="12" max="12" width="6.7109375" style="2" bestFit="1" customWidth="1"/>
    <col min="13" max="13" width="9.5703125" style="2" bestFit="1" customWidth="1"/>
    <col min="14" max="14" width="8.5703125" style="2" bestFit="1" customWidth="1"/>
    <col min="15" max="15" width="7.7109375" style="2" bestFit="1" customWidth="1"/>
    <col min="16" max="16" width="8.85546875" style="2" bestFit="1" customWidth="1"/>
    <col min="17" max="17" width="4" style="2" customWidth="1"/>
    <col min="18" max="16384" width="9.140625" style="2"/>
  </cols>
  <sheetData>
    <row r="1" spans="2:25" ht="15.75">
      <c r="C1" s="58" t="s">
        <v>75</v>
      </c>
      <c r="D1" s="1"/>
      <c r="V1" s="81" t="b">
        <v>1</v>
      </c>
      <c r="W1" s="81" t="b">
        <v>1</v>
      </c>
      <c r="X1" s="82" t="b">
        <v>1</v>
      </c>
      <c r="Y1" s="12"/>
    </row>
    <row r="2" spans="2:25" ht="20.25" customHeight="1">
      <c r="C2" s="58" t="s">
        <v>76</v>
      </c>
      <c r="D2" s="1"/>
      <c r="E2" s="74">
        <v>4</v>
      </c>
      <c r="F2" s="74">
        <v>5</v>
      </c>
      <c r="G2" s="74">
        <v>6</v>
      </c>
      <c r="H2" s="74">
        <v>7</v>
      </c>
      <c r="I2" s="74">
        <v>8</v>
      </c>
      <c r="J2" s="74">
        <v>9</v>
      </c>
      <c r="K2" s="74">
        <v>10</v>
      </c>
      <c r="L2" s="74">
        <v>11</v>
      </c>
      <c r="M2" s="74">
        <v>12</v>
      </c>
      <c r="N2" s="74">
        <v>13</v>
      </c>
      <c r="O2" s="74">
        <v>14</v>
      </c>
      <c r="P2" s="74">
        <v>15</v>
      </c>
      <c r="R2" s="58" t="s">
        <v>87</v>
      </c>
      <c r="X2" s="12"/>
      <c r="Y2" s="12"/>
    </row>
    <row r="3" spans="2:25" s="3" customFormat="1">
      <c r="B3" s="68"/>
      <c r="C3" s="17" t="s">
        <v>80</v>
      </c>
      <c r="D3" s="17" t="s">
        <v>77</v>
      </c>
      <c r="E3" s="18" t="s">
        <v>38</v>
      </c>
      <c r="F3" s="17" t="s">
        <v>39</v>
      </c>
      <c r="G3" s="17" t="s">
        <v>40</v>
      </c>
      <c r="H3" s="17" t="s">
        <v>41</v>
      </c>
      <c r="I3" s="17" t="s">
        <v>42</v>
      </c>
      <c r="J3" s="17" t="s">
        <v>43</v>
      </c>
      <c r="K3" s="17" t="s">
        <v>44</v>
      </c>
      <c r="L3" s="17" t="s">
        <v>45</v>
      </c>
      <c r="M3" s="17" t="s">
        <v>46</v>
      </c>
      <c r="N3" s="17" t="s">
        <v>47</v>
      </c>
      <c r="O3" s="17" t="s">
        <v>48</v>
      </c>
      <c r="P3" s="37" t="s">
        <v>49</v>
      </c>
      <c r="R3" s="78"/>
      <c r="S3" s="78"/>
      <c r="T3" s="78"/>
      <c r="U3" s="78"/>
      <c r="V3" s="78"/>
      <c r="W3" s="78"/>
      <c r="X3" s="78"/>
    </row>
    <row r="4" spans="2:25">
      <c r="B4" s="69">
        <f>Баланс!B7</f>
        <v>4</v>
      </c>
      <c r="C4" s="8" t="str">
        <f>Баланс!C7</f>
        <v>Дебиторская задолженность</v>
      </c>
      <c r="D4" s="8" t="s">
        <v>78</v>
      </c>
      <c r="E4" s="8">
        <f>VLOOKUP($B4,Баланс!$B:$P,E$2,0)</f>
        <v>4500</v>
      </c>
      <c r="F4" s="8">
        <f>VLOOKUP($B4,Баланс!$B:$P,F$2,0)</f>
        <v>4700</v>
      </c>
      <c r="G4" s="8">
        <f>VLOOKUP($B4,Баланс!$B:$P,G$2,0)</f>
        <v>5600</v>
      </c>
      <c r="H4" s="8">
        <f>VLOOKUP($B4,Баланс!$B:$P,H$2,0)</f>
        <v>6200</v>
      </c>
      <c r="I4" s="8">
        <f>VLOOKUP($B4,Баланс!$B:$P,I$2,0)</f>
        <v>6600</v>
      </c>
      <c r="J4" s="8">
        <f>VLOOKUP($B4,Баланс!$B:$P,J$2,0)</f>
        <v>7100</v>
      </c>
      <c r="K4" s="8">
        <f>VLOOKUP($B4,Баланс!$B:$P,K$2,0)</f>
        <v>7000</v>
      </c>
      <c r="L4" s="8">
        <f>VLOOKUP($B4,Баланс!$B:$P,L$2,0)</f>
        <v>6900</v>
      </c>
      <c r="M4" s="8">
        <f>VLOOKUP($B4,Баланс!$B:$P,M$2,0)</f>
        <v>7400</v>
      </c>
      <c r="N4" s="8">
        <f>VLOOKUP($B4,Баланс!$B:$P,N$2,0)</f>
        <v>7500</v>
      </c>
      <c r="O4" s="8">
        <f>VLOOKUP($B4,Баланс!$B:$P,O$2,0)</f>
        <v>7500</v>
      </c>
      <c r="P4" s="9">
        <f>VLOOKUP($B4,Баланс!$B:$P,P$2,0)</f>
        <v>8000</v>
      </c>
      <c r="R4" s="79"/>
      <c r="S4" s="79"/>
      <c r="T4" s="79"/>
      <c r="U4" s="79"/>
      <c r="V4" s="79"/>
      <c r="W4" s="79"/>
      <c r="X4" s="79"/>
    </row>
    <row r="5" spans="2:25">
      <c r="B5" s="70">
        <f>Баланс!B8</f>
        <v>5</v>
      </c>
      <c r="C5" s="4" t="str">
        <f>Баланс!C8</f>
        <v>Авансы выданные</v>
      </c>
      <c r="D5" s="4" t="s">
        <v>78</v>
      </c>
      <c r="E5" s="4">
        <f>VLOOKUP($B5,Баланс!$B:$P,E$2,0)</f>
        <v>200</v>
      </c>
      <c r="F5" s="4">
        <f>VLOOKUP($B5,Баланс!$B:$P,F$2,0)</f>
        <v>250</v>
      </c>
      <c r="G5" s="4">
        <f>VLOOKUP($B5,Баланс!$B:$P,G$2,0)</f>
        <v>200</v>
      </c>
      <c r="H5" s="4">
        <f>VLOOKUP($B5,Баланс!$B:$P,H$2,0)</f>
        <v>300</v>
      </c>
      <c r="I5" s="4">
        <f>VLOOKUP($B5,Баланс!$B:$P,I$2,0)</f>
        <v>250</v>
      </c>
      <c r="J5" s="4">
        <f>VLOOKUP($B5,Баланс!$B:$P,J$2,0)</f>
        <v>350</v>
      </c>
      <c r="K5" s="4">
        <f>VLOOKUP($B5,Баланс!$B:$P,K$2,0)</f>
        <v>200</v>
      </c>
      <c r="L5" s="4">
        <f>VLOOKUP($B5,Баланс!$B:$P,L$2,0)</f>
        <v>250</v>
      </c>
      <c r="M5" s="4">
        <f>VLOOKUP($B5,Баланс!$B:$P,M$2,0)</f>
        <v>300</v>
      </c>
      <c r="N5" s="4">
        <f>VLOOKUP($B5,Баланс!$B:$P,N$2,0)</f>
        <v>350</v>
      </c>
      <c r="O5" s="4">
        <f>VLOOKUP($B5,Баланс!$B:$P,O$2,0)</f>
        <v>350</v>
      </c>
      <c r="P5" s="5">
        <f>VLOOKUP($B5,Баланс!$B:$P,P$2,0)</f>
        <v>250</v>
      </c>
      <c r="R5" s="79"/>
      <c r="S5" s="79"/>
      <c r="T5" s="79"/>
      <c r="U5" s="79"/>
      <c r="V5" s="79"/>
      <c r="W5" s="79"/>
      <c r="X5" s="79"/>
    </row>
    <row r="6" spans="2:25">
      <c r="B6" s="70">
        <f>Баланс!B10</f>
        <v>7</v>
      </c>
      <c r="C6" s="4" t="str">
        <f>Баланс!C10</f>
        <v>Запасы сырья и материалов</v>
      </c>
      <c r="D6" s="4" t="s">
        <v>78</v>
      </c>
      <c r="E6" s="4">
        <f>VLOOKUP($B6,Баланс!$B:$P,E$2,0)</f>
        <v>1200</v>
      </c>
      <c r="F6" s="4">
        <f>VLOOKUP($B6,Баланс!$B:$P,F$2,0)</f>
        <v>1800</v>
      </c>
      <c r="G6" s="4">
        <f>VLOOKUP($B6,Баланс!$B:$P,G$2,0)</f>
        <v>2000</v>
      </c>
      <c r="H6" s="4">
        <f>VLOOKUP($B6,Баланс!$B:$P,H$2,0)</f>
        <v>2300</v>
      </c>
      <c r="I6" s="4">
        <f>VLOOKUP($B6,Баланс!$B:$P,I$2,0)</f>
        <v>2500</v>
      </c>
      <c r="J6" s="4">
        <f>VLOOKUP($B6,Баланс!$B:$P,J$2,0)</f>
        <v>2600</v>
      </c>
      <c r="K6" s="4">
        <f>VLOOKUP($B6,Баланс!$B:$P,K$2,0)</f>
        <v>2700</v>
      </c>
      <c r="L6" s="4">
        <f>VLOOKUP($B6,Баланс!$B:$P,L$2,0)</f>
        <v>2750</v>
      </c>
      <c r="M6" s="4">
        <f>VLOOKUP($B6,Баланс!$B:$P,M$2,0)</f>
        <v>2600</v>
      </c>
      <c r="N6" s="4">
        <f>VLOOKUP($B6,Баланс!$B:$P,N$2,0)</f>
        <v>2700</v>
      </c>
      <c r="O6" s="4">
        <f>VLOOKUP($B6,Баланс!$B:$P,O$2,0)</f>
        <v>2500</v>
      </c>
      <c r="P6" s="5">
        <f>VLOOKUP($B6,Баланс!$B:$P,P$2,0)</f>
        <v>2700</v>
      </c>
      <c r="R6" s="79"/>
      <c r="S6" s="79"/>
      <c r="T6" s="79"/>
      <c r="U6" s="79"/>
      <c r="V6" s="79"/>
      <c r="W6" s="79"/>
      <c r="X6" s="79"/>
    </row>
    <row r="7" spans="2:25">
      <c r="B7" s="70">
        <f>Баланс!B11</f>
        <v>8</v>
      </c>
      <c r="C7" s="4" t="str">
        <f>Баланс!C11</f>
        <v>Запасы готовой продукции</v>
      </c>
      <c r="D7" s="4" t="s">
        <v>78</v>
      </c>
      <c r="E7" s="4">
        <f>VLOOKUP($B7,Баланс!$B:$P,E$2,0)</f>
        <v>900</v>
      </c>
      <c r="F7" s="4">
        <f>VLOOKUP($B7,Баланс!$B:$P,F$2,0)</f>
        <v>1200</v>
      </c>
      <c r="G7" s="4">
        <f>VLOOKUP($B7,Баланс!$B:$P,G$2,0)</f>
        <v>1350</v>
      </c>
      <c r="H7" s="4">
        <f>VLOOKUP($B7,Баланс!$B:$P,H$2,0)</f>
        <v>1450</v>
      </c>
      <c r="I7" s="4">
        <f>VLOOKUP($B7,Баланс!$B:$P,I$2,0)</f>
        <v>1600</v>
      </c>
      <c r="J7" s="4">
        <f>VLOOKUP($B7,Баланс!$B:$P,J$2,0)</f>
        <v>1650</v>
      </c>
      <c r="K7" s="4">
        <f>VLOOKUP($B7,Баланс!$B:$P,K$2,0)</f>
        <v>1700</v>
      </c>
      <c r="L7" s="4">
        <f>VLOOKUP($B7,Баланс!$B:$P,L$2,0)</f>
        <v>1750</v>
      </c>
      <c r="M7" s="4">
        <f>VLOOKUP($B7,Баланс!$B:$P,M$2,0)</f>
        <v>1650</v>
      </c>
      <c r="N7" s="4">
        <f>VLOOKUP($B7,Баланс!$B:$P,N$2,0)</f>
        <v>1700</v>
      </c>
      <c r="O7" s="4">
        <f>VLOOKUP($B7,Баланс!$B:$P,O$2,0)</f>
        <v>1650</v>
      </c>
      <c r="P7" s="5">
        <f>VLOOKUP($B7,Баланс!$B:$P,P$2,0)</f>
        <v>1700</v>
      </c>
      <c r="R7" s="79"/>
      <c r="S7" s="79"/>
      <c r="T7" s="79"/>
      <c r="U7" s="79"/>
      <c r="V7" s="79"/>
      <c r="W7" s="79"/>
      <c r="X7" s="79"/>
    </row>
    <row r="8" spans="2:25">
      <c r="B8" s="71">
        <f>Баланс!B12</f>
        <v>9</v>
      </c>
      <c r="C8" s="10" t="str">
        <f>Баланс!C12</f>
        <v>Незавершенное производство</v>
      </c>
      <c r="D8" s="10" t="s">
        <v>78</v>
      </c>
      <c r="E8" s="10">
        <f>VLOOKUP($B8,Баланс!$B:$P,E$2,0)</f>
        <v>300</v>
      </c>
      <c r="F8" s="10">
        <f>VLOOKUP($B8,Баланс!$B:$P,F$2,0)</f>
        <v>350</v>
      </c>
      <c r="G8" s="10">
        <f>VLOOKUP($B8,Баланс!$B:$P,G$2,0)</f>
        <v>400</v>
      </c>
      <c r="H8" s="10">
        <f>VLOOKUP($B8,Баланс!$B:$P,H$2,0)</f>
        <v>400</v>
      </c>
      <c r="I8" s="10">
        <f>VLOOKUP($B8,Баланс!$B:$P,I$2,0)</f>
        <v>450</v>
      </c>
      <c r="J8" s="10">
        <f>VLOOKUP($B8,Баланс!$B:$P,J$2,0)</f>
        <v>500</v>
      </c>
      <c r="K8" s="10">
        <f>VLOOKUP($B8,Баланс!$B:$P,K$2,0)</f>
        <v>500</v>
      </c>
      <c r="L8" s="10">
        <f>VLOOKUP($B8,Баланс!$B:$P,L$2,0)</f>
        <v>500</v>
      </c>
      <c r="M8" s="10">
        <f>VLOOKUP($B8,Баланс!$B:$P,M$2,0)</f>
        <v>450</v>
      </c>
      <c r="N8" s="10">
        <f>VLOOKUP($B8,Баланс!$B:$P,N$2,0)</f>
        <v>450</v>
      </c>
      <c r="O8" s="10">
        <f>VLOOKUP($B8,Баланс!$B:$P,O$2,0)</f>
        <v>500</v>
      </c>
      <c r="P8" s="11">
        <f>VLOOKUP($B8,Баланс!$B:$P,P$2,0)</f>
        <v>450</v>
      </c>
      <c r="R8" s="79"/>
      <c r="S8" s="79"/>
      <c r="T8" s="79"/>
      <c r="U8" s="79"/>
      <c r="V8" s="79"/>
      <c r="W8" s="79"/>
      <c r="X8" s="79"/>
    </row>
    <row r="9" spans="2:25" s="63" customFormat="1">
      <c r="B9" s="72"/>
      <c r="C9" s="60" t="s">
        <v>2</v>
      </c>
      <c r="D9" s="61"/>
      <c r="E9" s="62">
        <v>31</v>
      </c>
      <c r="F9" s="62">
        <v>28</v>
      </c>
      <c r="G9" s="61">
        <v>31</v>
      </c>
      <c r="H9" s="61">
        <v>30</v>
      </c>
      <c r="I9" s="61">
        <v>31</v>
      </c>
      <c r="J9" s="61">
        <v>30</v>
      </c>
      <c r="K9" s="61">
        <v>31</v>
      </c>
      <c r="L9" s="61">
        <v>31</v>
      </c>
      <c r="M9" s="61">
        <v>30</v>
      </c>
      <c r="N9" s="61">
        <v>31</v>
      </c>
      <c r="O9" s="61">
        <v>30</v>
      </c>
      <c r="P9" s="61">
        <v>31</v>
      </c>
      <c r="R9" s="80"/>
      <c r="S9" s="80"/>
      <c r="T9" s="80"/>
      <c r="U9" s="80"/>
      <c r="V9" s="80"/>
      <c r="W9" s="80"/>
      <c r="X9" s="80"/>
    </row>
    <row r="10" spans="2:25">
      <c r="B10" s="69">
        <f>ПиУ!B3</f>
        <v>1</v>
      </c>
      <c r="C10" s="8" t="str">
        <f>ПиУ!C3</f>
        <v>Выручка от реализации</v>
      </c>
      <c r="D10" s="8" t="s">
        <v>79</v>
      </c>
      <c r="E10" s="8">
        <f>VLOOKUP($B10,ПиУ!$B:$O,E$2-1,0)</f>
        <v>2900</v>
      </c>
      <c r="F10" s="8">
        <f>VLOOKUP($B10,ПиУ!$B:$O,F$2-1,0)</f>
        <v>3350</v>
      </c>
      <c r="G10" s="8">
        <f>VLOOKUP($B10,ПиУ!$B:$O,G$2-1,0)</f>
        <v>3800</v>
      </c>
      <c r="H10" s="8">
        <f>VLOOKUP($B10,ПиУ!$B:$O,H$2-1,0)</f>
        <v>4200</v>
      </c>
      <c r="I10" s="8">
        <f>VLOOKUP($B10,ПиУ!$B:$O,I$2-1,0)</f>
        <v>4600</v>
      </c>
      <c r="J10" s="8">
        <f>VLOOKUP($B10,ПиУ!$B:$O,J$2-1,0)</f>
        <v>4800</v>
      </c>
      <c r="K10" s="8">
        <f>VLOOKUP($B10,ПиУ!$B:$O,K$2-1,0)</f>
        <v>4950</v>
      </c>
      <c r="L10" s="8">
        <f>VLOOKUP($B10,ПиУ!$B:$O,L$2-1,0)</f>
        <v>5000</v>
      </c>
      <c r="M10" s="8">
        <f>VLOOKUP($B10,ПиУ!$B:$O,M$2-1,0)</f>
        <v>4800</v>
      </c>
      <c r="N10" s="8">
        <f>VLOOKUP($B10,ПиУ!$B:$O,N$2-1,0)</f>
        <v>4850</v>
      </c>
      <c r="O10" s="8">
        <f>VLOOKUP($B10,ПиУ!$B:$O,O$2-1,0)</f>
        <v>4700</v>
      </c>
      <c r="P10" s="9">
        <f>VLOOKUP($B10,ПиУ!$B:$O,P$2-1,0)</f>
        <v>4900</v>
      </c>
      <c r="R10" s="79"/>
      <c r="S10" s="79"/>
      <c r="T10" s="79"/>
      <c r="U10" s="79"/>
      <c r="V10" s="79"/>
      <c r="W10" s="79"/>
      <c r="X10" s="79"/>
    </row>
    <row r="11" spans="2:25">
      <c r="B11" s="70">
        <f>ПиУ!B5</f>
        <v>3</v>
      </c>
      <c r="C11" s="4" t="str">
        <f>ПиУ!C5</f>
        <v>Сырье и материалы</v>
      </c>
      <c r="D11" s="4" t="s">
        <v>79</v>
      </c>
      <c r="E11" s="4">
        <f>VLOOKUP($B11,ПиУ!$B:$O,E$2-1,0)</f>
        <v>950</v>
      </c>
      <c r="F11" s="4">
        <f>VLOOKUP($B11,ПиУ!$B:$O,F$2-1,0)</f>
        <v>1050</v>
      </c>
      <c r="G11" s="4">
        <f>VLOOKUP($B11,ПиУ!$B:$O,G$2-1,0)</f>
        <v>1200</v>
      </c>
      <c r="H11" s="4">
        <f>VLOOKUP($B11,ПиУ!$B:$O,H$2-1,0)</f>
        <v>1250</v>
      </c>
      <c r="I11" s="4">
        <f>VLOOKUP($B11,ПиУ!$B:$O,I$2-1,0)</f>
        <v>1200</v>
      </c>
      <c r="J11" s="4">
        <f>VLOOKUP($B11,ПиУ!$B:$O,J$2-1,0)</f>
        <v>1340</v>
      </c>
      <c r="K11" s="4">
        <f>VLOOKUP($B11,ПиУ!$B:$O,K$2-1,0)</f>
        <v>1520</v>
      </c>
      <c r="L11" s="4">
        <f>VLOOKUP($B11,ПиУ!$B:$O,L$2-1,0)</f>
        <v>1400</v>
      </c>
      <c r="M11" s="4">
        <f>VLOOKUP($B11,ПиУ!$B:$O,M$2-1,0)</f>
        <v>1450</v>
      </c>
      <c r="N11" s="4">
        <f>VLOOKUP($B11,ПиУ!$B:$O,N$2-1,0)</f>
        <v>1510</v>
      </c>
      <c r="O11" s="4">
        <f>VLOOKUP($B11,ПиУ!$B:$O,O$2-1,0)</f>
        <v>1560</v>
      </c>
      <c r="P11" s="5">
        <f>VLOOKUP($B11,ПиУ!$B:$O,P$2-1,0)</f>
        <v>1630</v>
      </c>
      <c r="R11" s="79"/>
      <c r="S11" s="79"/>
      <c r="T11" s="79"/>
      <c r="U11" s="79"/>
      <c r="V11" s="79"/>
      <c r="W11" s="79"/>
      <c r="X11" s="79"/>
    </row>
    <row r="12" spans="2:25">
      <c r="B12" s="71">
        <f>ПиУ!B4</f>
        <v>2</v>
      </c>
      <c r="C12" s="10" t="str">
        <f>ПиУ!C4</f>
        <v>Себестоимость реализации</v>
      </c>
      <c r="D12" s="10" t="s">
        <v>79</v>
      </c>
      <c r="E12" s="10">
        <f>VLOOKUP($B12,ПиУ!$B:$O,E$2-1,0)</f>
        <v>2000</v>
      </c>
      <c r="F12" s="10">
        <f>VLOOKUP($B12,ПиУ!$B:$O,F$2-1,0)</f>
        <v>2225</v>
      </c>
      <c r="G12" s="10">
        <f>VLOOKUP($B12,ПиУ!$B:$O,G$2-1,0)</f>
        <v>2540</v>
      </c>
      <c r="H12" s="10">
        <f>VLOOKUP($B12,ПиУ!$B:$O,H$2-1,0)</f>
        <v>2670</v>
      </c>
      <c r="I12" s="10">
        <f>VLOOKUP($B12,ПиУ!$B:$O,I$2-1,0)</f>
        <v>2620</v>
      </c>
      <c r="J12" s="10">
        <f>VLOOKUP($B12,ПиУ!$B:$O,J$2-1,0)</f>
        <v>2892</v>
      </c>
      <c r="K12" s="10">
        <f>VLOOKUP($B12,ПиУ!$B:$O,K$2-1,0)</f>
        <v>3231</v>
      </c>
      <c r="L12" s="10">
        <f>VLOOKUP($B12,ПиУ!$B:$O,L$2-1,0)</f>
        <v>3020</v>
      </c>
      <c r="M12" s="10">
        <f>VLOOKUP($B12,ПиУ!$B:$O,M$2-1,0)</f>
        <v>3090</v>
      </c>
      <c r="N12" s="10">
        <f>VLOOKUP($B12,ПиУ!$B:$O,N$2-1,0)</f>
        <v>3203</v>
      </c>
      <c r="O12" s="10">
        <f>VLOOKUP($B12,ПиУ!$B:$O,O$2-1,0)</f>
        <v>3278</v>
      </c>
      <c r="P12" s="11">
        <f>VLOOKUP($B12,ПиУ!$B:$O,P$2-1,0)</f>
        <v>3424</v>
      </c>
      <c r="R12" s="79"/>
      <c r="S12" s="79"/>
      <c r="T12" s="79"/>
      <c r="U12" s="79"/>
      <c r="V12" s="79"/>
      <c r="W12" s="79"/>
      <c r="X12" s="79"/>
    </row>
    <row r="13" spans="2:25" ht="10.5" customHeight="1">
      <c r="B13" s="72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R13" s="79"/>
      <c r="S13" s="79"/>
      <c r="T13" s="79"/>
      <c r="U13" s="79"/>
      <c r="V13" s="79"/>
      <c r="W13" s="79"/>
      <c r="X13" s="79"/>
    </row>
    <row r="14" spans="2:25" s="3" customFormat="1">
      <c r="B14" s="68"/>
      <c r="C14" s="17" t="s">
        <v>81</v>
      </c>
      <c r="D14" s="17"/>
      <c r="E14" s="18" t="s">
        <v>38</v>
      </c>
      <c r="F14" s="17" t="s">
        <v>39</v>
      </c>
      <c r="G14" s="17" t="s">
        <v>40</v>
      </c>
      <c r="H14" s="17" t="s">
        <v>41</v>
      </c>
      <c r="I14" s="17" t="s">
        <v>42</v>
      </c>
      <c r="J14" s="17" t="s">
        <v>43</v>
      </c>
      <c r="K14" s="17" t="s">
        <v>44</v>
      </c>
      <c r="L14" s="17" t="s">
        <v>45</v>
      </c>
      <c r="M14" s="17" t="s">
        <v>46</v>
      </c>
      <c r="N14" s="17" t="s">
        <v>47</v>
      </c>
      <c r="O14" s="17" t="s">
        <v>48</v>
      </c>
      <c r="P14" s="37" t="s">
        <v>49</v>
      </c>
      <c r="R14" s="78"/>
      <c r="S14" s="78"/>
      <c r="T14" s="78"/>
      <c r="U14" s="78"/>
      <c r="V14" s="78"/>
      <c r="W14" s="78"/>
      <c r="X14" s="78"/>
    </row>
    <row r="15" spans="2:25">
      <c r="B15" s="69"/>
      <c r="C15" s="8" t="str">
        <f>C4</f>
        <v>Дебиторская задолженность</v>
      </c>
      <c r="D15" s="8" t="s">
        <v>1</v>
      </c>
      <c r="E15" s="8">
        <f>E4/(E10/E$9)</f>
        <v>48.103448275862071</v>
      </c>
      <c r="F15" s="8">
        <f>(E4+F4)/2/(F10/F$9)</f>
        <v>38.447761194029852</v>
      </c>
      <c r="G15" s="8">
        <f t="shared" ref="G15:P15" si="0">(F4+G4)/2/(G10/G$9)</f>
        <v>42.013157894736842</v>
      </c>
      <c r="H15" s="8">
        <f t="shared" si="0"/>
        <v>42.142857142857146</v>
      </c>
      <c r="I15" s="8">
        <f t="shared" si="0"/>
        <v>43.130434782608695</v>
      </c>
      <c r="J15" s="8">
        <f t="shared" si="0"/>
        <v>42.8125</v>
      </c>
      <c r="K15" s="8">
        <f t="shared" si="0"/>
        <v>44.151515151515149</v>
      </c>
      <c r="L15" s="8">
        <f t="shared" si="0"/>
        <v>43.09</v>
      </c>
      <c r="M15" s="8">
        <f t="shared" si="0"/>
        <v>44.6875</v>
      </c>
      <c r="N15" s="8">
        <f t="shared" si="0"/>
        <v>47.618556701030933</v>
      </c>
      <c r="O15" s="8">
        <f t="shared" si="0"/>
        <v>47.872340425531917</v>
      </c>
      <c r="P15" s="9">
        <f t="shared" si="0"/>
        <v>49.030612244897959</v>
      </c>
      <c r="R15" s="79"/>
      <c r="S15" s="79"/>
      <c r="T15" s="79"/>
      <c r="U15" s="79"/>
      <c r="V15" s="79"/>
      <c r="W15" s="79"/>
      <c r="X15" s="79"/>
    </row>
    <row r="16" spans="2:25">
      <c r="B16" s="70"/>
      <c r="C16" s="4" t="str">
        <f t="shared" ref="C16:C19" si="1">C5</f>
        <v>Авансы выданные</v>
      </c>
      <c r="D16" s="4" t="s">
        <v>1</v>
      </c>
      <c r="E16" s="4">
        <f>E5/(E11/E$9)</f>
        <v>6.5263157894736841</v>
      </c>
      <c r="F16" s="4">
        <f>(E5+F5)/2/(F11/F$9)</f>
        <v>6</v>
      </c>
      <c r="G16" s="4">
        <f t="shared" ref="G16:P16" si="2">(F5+G5)/2/(G11/G$9)</f>
        <v>5.8125</v>
      </c>
      <c r="H16" s="4">
        <f t="shared" si="2"/>
        <v>6</v>
      </c>
      <c r="I16" s="4">
        <f t="shared" si="2"/>
        <v>7.1041666666666661</v>
      </c>
      <c r="J16" s="4">
        <f t="shared" si="2"/>
        <v>6.7164179104477615</v>
      </c>
      <c r="K16" s="4">
        <f t="shared" si="2"/>
        <v>5.6085526315789478</v>
      </c>
      <c r="L16" s="4">
        <f t="shared" si="2"/>
        <v>4.9821428571428568</v>
      </c>
      <c r="M16" s="4">
        <f t="shared" si="2"/>
        <v>5.6896551724137927</v>
      </c>
      <c r="N16" s="4">
        <f t="shared" si="2"/>
        <v>6.6721854304635757</v>
      </c>
      <c r="O16" s="4">
        <f t="shared" si="2"/>
        <v>6.7307692307692308</v>
      </c>
      <c r="P16" s="5">
        <f t="shared" si="2"/>
        <v>5.705521472392638</v>
      </c>
      <c r="R16" s="79"/>
      <c r="S16" s="79"/>
      <c r="T16" s="79"/>
      <c r="U16" s="79"/>
      <c r="V16" s="79"/>
      <c r="W16" s="79"/>
      <c r="X16" s="79"/>
    </row>
    <row r="17" spans="2:25">
      <c r="B17" s="70"/>
      <c r="C17" s="4" t="str">
        <f t="shared" si="1"/>
        <v>Запасы сырья и материалов</v>
      </c>
      <c r="D17" s="4" t="s">
        <v>1</v>
      </c>
      <c r="E17" s="4">
        <f>E6/(E11/E$9)</f>
        <v>39.157894736842103</v>
      </c>
      <c r="F17" s="4">
        <f>(E6+F6)/2/(F11/F$9)</f>
        <v>40</v>
      </c>
      <c r="G17" s="4">
        <f t="shared" ref="G17:P17" si="3">(F6+G6)/2/(G11/G$9)</f>
        <v>49.083333333333329</v>
      </c>
      <c r="H17" s="4">
        <f t="shared" si="3"/>
        <v>51.6</v>
      </c>
      <c r="I17" s="4">
        <f t="shared" si="3"/>
        <v>62</v>
      </c>
      <c r="J17" s="4">
        <f t="shared" si="3"/>
        <v>57.089552238805972</v>
      </c>
      <c r="K17" s="4">
        <f t="shared" si="3"/>
        <v>54.046052631578945</v>
      </c>
      <c r="L17" s="4">
        <f t="shared" si="3"/>
        <v>60.339285714285708</v>
      </c>
      <c r="M17" s="4">
        <f t="shared" si="3"/>
        <v>55.344827586206897</v>
      </c>
      <c r="N17" s="4">
        <f t="shared" si="3"/>
        <v>54.40397350993377</v>
      </c>
      <c r="O17" s="4">
        <f t="shared" si="3"/>
        <v>50</v>
      </c>
      <c r="P17" s="5">
        <f t="shared" si="3"/>
        <v>49.447852760736197</v>
      </c>
      <c r="R17" s="79"/>
      <c r="S17" s="79"/>
      <c r="T17" s="79"/>
      <c r="U17" s="79"/>
      <c r="V17" s="79"/>
      <c r="W17" s="79"/>
      <c r="X17" s="79"/>
    </row>
    <row r="18" spans="2:25">
      <c r="B18" s="70"/>
      <c r="C18" s="4" t="str">
        <f t="shared" si="1"/>
        <v>Запасы готовой продукции</v>
      </c>
      <c r="D18" s="4" t="s">
        <v>1</v>
      </c>
      <c r="E18" s="4">
        <f>E7/(E12/E$9)</f>
        <v>13.95</v>
      </c>
      <c r="F18" s="4">
        <f>(E7+F7)/2/(F12/F$9)</f>
        <v>13.213483146067416</v>
      </c>
      <c r="G18" s="4">
        <f t="shared" ref="G18:P18" si="4">(F7+G7)/2/(G12/G$9)</f>
        <v>15.561023622047244</v>
      </c>
      <c r="H18" s="4">
        <f t="shared" si="4"/>
        <v>15.730337078651685</v>
      </c>
      <c r="I18" s="4">
        <f t="shared" si="4"/>
        <v>18.043893129770993</v>
      </c>
      <c r="J18" s="4">
        <f t="shared" si="4"/>
        <v>16.856846473029044</v>
      </c>
      <c r="K18" s="4">
        <f t="shared" si="4"/>
        <v>16.070875889817394</v>
      </c>
      <c r="L18" s="4">
        <f t="shared" si="4"/>
        <v>17.706953642384107</v>
      </c>
      <c r="M18" s="4">
        <f t="shared" si="4"/>
        <v>16.50485436893204</v>
      </c>
      <c r="N18" s="4">
        <f t="shared" si="4"/>
        <v>16.211364345925695</v>
      </c>
      <c r="O18" s="4">
        <f t="shared" si="4"/>
        <v>15.329469188529592</v>
      </c>
      <c r="P18" s="5">
        <f t="shared" si="4"/>
        <v>15.165011682242991</v>
      </c>
      <c r="R18" s="79"/>
      <c r="S18" s="79"/>
      <c r="T18" s="79"/>
      <c r="U18" s="79"/>
      <c r="V18" s="79"/>
      <c r="W18" s="79"/>
      <c r="X18" s="79"/>
    </row>
    <row r="19" spans="2:25">
      <c r="B19" s="70"/>
      <c r="C19" s="4" t="str">
        <f t="shared" si="1"/>
        <v>Незавершенное производство</v>
      </c>
      <c r="D19" s="4" t="s">
        <v>1</v>
      </c>
      <c r="E19" s="4">
        <f>E8/(E12/E$9)</f>
        <v>4.6500000000000004</v>
      </c>
      <c r="F19" s="4">
        <f>(E8+F8)/2/(F12/F$9)</f>
        <v>4.0898876404494384</v>
      </c>
      <c r="G19" s="4">
        <f t="shared" ref="G19:P19" si="5">(F8+G8)/2/(G12/G$9)</f>
        <v>4.5767716535433074</v>
      </c>
      <c r="H19" s="4">
        <f t="shared" si="5"/>
        <v>4.4943820224719104</v>
      </c>
      <c r="I19" s="4">
        <f t="shared" si="5"/>
        <v>5.028625954198473</v>
      </c>
      <c r="J19" s="4">
        <f t="shared" si="5"/>
        <v>4.9273858921161819</v>
      </c>
      <c r="K19" s="4">
        <f t="shared" si="5"/>
        <v>4.7972763850201181</v>
      </c>
      <c r="L19" s="4">
        <f t="shared" si="5"/>
        <v>5.1324503311258276</v>
      </c>
      <c r="M19" s="4">
        <f t="shared" si="5"/>
        <v>4.6116504854368934</v>
      </c>
      <c r="N19" s="4">
        <f t="shared" si="5"/>
        <v>4.3552919138307837</v>
      </c>
      <c r="O19" s="4">
        <f t="shared" si="5"/>
        <v>4.3471629042098838</v>
      </c>
      <c r="P19" s="5">
        <f t="shared" si="5"/>
        <v>4.3005257009345792</v>
      </c>
      <c r="R19" s="79"/>
      <c r="S19" s="79"/>
      <c r="T19" s="79"/>
      <c r="U19" s="79"/>
      <c r="V19" s="79"/>
      <c r="W19" s="79"/>
      <c r="X19" s="79"/>
    </row>
    <row r="20" spans="2:25">
      <c r="B20" s="71"/>
      <c r="C20" s="6" t="s">
        <v>82</v>
      </c>
      <c r="D20" s="6" t="s">
        <v>1</v>
      </c>
      <c r="E20" s="6">
        <f>SUM(E15:E19)</f>
        <v>112.38765880217787</v>
      </c>
      <c r="F20" s="6">
        <f t="shared" ref="F20:P20" si="6">SUM(F15:F19)</f>
        <v>101.7511319805467</v>
      </c>
      <c r="G20" s="6">
        <f t="shared" si="6"/>
        <v>117.04678650366071</v>
      </c>
      <c r="H20" s="6">
        <f t="shared" si="6"/>
        <v>119.96757624398074</v>
      </c>
      <c r="I20" s="6">
        <f t="shared" si="6"/>
        <v>135.30712053324484</v>
      </c>
      <c r="J20" s="6">
        <f t="shared" si="6"/>
        <v>128.40270251439895</v>
      </c>
      <c r="K20" s="6">
        <f t="shared" si="6"/>
        <v>124.67427268951054</v>
      </c>
      <c r="L20" s="6">
        <f t="shared" si="6"/>
        <v>131.2508325449385</v>
      </c>
      <c r="M20" s="6">
        <f t="shared" si="6"/>
        <v>126.83848761298964</v>
      </c>
      <c r="N20" s="6">
        <f t="shared" si="6"/>
        <v>129.26137190118476</v>
      </c>
      <c r="O20" s="6">
        <f t="shared" si="6"/>
        <v>124.27974174904061</v>
      </c>
      <c r="P20" s="7">
        <f t="shared" si="6"/>
        <v>123.64952386120437</v>
      </c>
      <c r="R20" s="79"/>
      <c r="S20" s="79"/>
      <c r="T20" s="79"/>
      <c r="U20" s="79"/>
      <c r="V20" s="79"/>
      <c r="W20" s="79"/>
      <c r="X20" s="79"/>
    </row>
    <row r="21" spans="2:25" ht="20.25" customHeight="1">
      <c r="B21" s="72"/>
      <c r="C21" s="58" t="s">
        <v>83</v>
      </c>
      <c r="D21" s="66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X21" s="12"/>
      <c r="Y21" s="12"/>
    </row>
    <row r="22" spans="2:25" s="3" customFormat="1">
      <c r="B22" s="68"/>
      <c r="C22" s="17" t="s">
        <v>80</v>
      </c>
      <c r="D22" s="17" t="s">
        <v>77</v>
      </c>
      <c r="E22" s="18" t="s">
        <v>38</v>
      </c>
      <c r="F22" s="17" t="s">
        <v>39</v>
      </c>
      <c r="G22" s="17" t="s">
        <v>40</v>
      </c>
      <c r="H22" s="17" t="s">
        <v>41</v>
      </c>
      <c r="I22" s="17" t="s">
        <v>42</v>
      </c>
      <c r="J22" s="17" t="s">
        <v>43</v>
      </c>
      <c r="K22" s="17" t="s">
        <v>44</v>
      </c>
      <c r="L22" s="17" t="s">
        <v>45</v>
      </c>
      <c r="M22" s="17" t="s">
        <v>46</v>
      </c>
      <c r="N22" s="17" t="s">
        <v>47</v>
      </c>
      <c r="O22" s="17" t="s">
        <v>48</v>
      </c>
      <c r="P22" s="37" t="s">
        <v>49</v>
      </c>
    </row>
    <row r="23" spans="2:25">
      <c r="B23" s="69">
        <f>Баланс!B21</f>
        <v>18</v>
      </c>
      <c r="C23" s="8" t="str">
        <f>Баланс!C21</f>
        <v>Кредиторская задолженность</v>
      </c>
      <c r="D23" s="8" t="s">
        <v>78</v>
      </c>
      <c r="E23" s="8">
        <f>VLOOKUP($B23,Баланс!$B:$P,E$2,0)</f>
        <v>2320</v>
      </c>
      <c r="F23" s="8">
        <f>VLOOKUP($B23,Баланс!$B:$P,F$2,0)</f>
        <v>2680</v>
      </c>
      <c r="G23" s="8">
        <f>VLOOKUP($B23,Баланс!$B:$P,G$2,0)</f>
        <v>3040</v>
      </c>
      <c r="H23" s="8">
        <f>VLOOKUP($B23,Баланс!$B:$P,H$2,0)</f>
        <v>3360</v>
      </c>
      <c r="I23" s="8">
        <f>VLOOKUP($B23,Баланс!$B:$P,I$2,0)</f>
        <v>3680</v>
      </c>
      <c r="J23" s="8">
        <f>VLOOKUP($B23,Баланс!$B:$P,J$2,0)</f>
        <v>3840</v>
      </c>
      <c r="K23" s="8">
        <f>VLOOKUP($B23,Баланс!$B:$P,K$2,0)</f>
        <v>3960</v>
      </c>
      <c r="L23" s="8">
        <f>VLOOKUP($B23,Баланс!$B:$P,L$2,0)</f>
        <v>4000</v>
      </c>
      <c r="M23" s="8">
        <f>VLOOKUP($B23,Баланс!$B:$P,M$2,0)</f>
        <v>3840</v>
      </c>
      <c r="N23" s="8">
        <f>VLOOKUP($B23,Баланс!$B:$P,N$2,0)</f>
        <v>3880</v>
      </c>
      <c r="O23" s="8">
        <f>VLOOKUP($B23,Баланс!$B:$P,O$2,0)</f>
        <v>3760</v>
      </c>
      <c r="P23" s="9">
        <f>VLOOKUP($B23,Баланс!$B:$P,P$2,0)</f>
        <v>3920</v>
      </c>
    </row>
    <row r="24" spans="2:25">
      <c r="B24" s="70">
        <f>Баланс!B22</f>
        <v>19</v>
      </c>
      <c r="C24" s="4" t="str">
        <f>Баланс!C22</f>
        <v>Авансы полученные</v>
      </c>
      <c r="D24" s="4" t="s">
        <v>78</v>
      </c>
      <c r="E24" s="4">
        <f>VLOOKUP($B24,Баланс!$B:$P,E$2,0)</f>
        <v>290</v>
      </c>
      <c r="F24" s="4">
        <f>VLOOKUP($B24,Баланс!$B:$P,F$2,0)</f>
        <v>335</v>
      </c>
      <c r="G24" s="4">
        <f>VLOOKUP($B24,Баланс!$B:$P,G$2,0)</f>
        <v>380</v>
      </c>
      <c r="H24" s="4">
        <f>VLOOKUP($B24,Баланс!$B:$P,H$2,0)</f>
        <v>420</v>
      </c>
      <c r="I24" s="4">
        <f>VLOOKUP($B24,Баланс!$B:$P,I$2,0)</f>
        <v>460</v>
      </c>
      <c r="J24" s="4">
        <f>VLOOKUP($B24,Баланс!$B:$P,J$2,0)</f>
        <v>480</v>
      </c>
      <c r="K24" s="4">
        <f>VLOOKUP($B24,Баланс!$B:$P,K$2,0)</f>
        <v>495</v>
      </c>
      <c r="L24" s="4">
        <f>VLOOKUP($B24,Баланс!$B:$P,L$2,0)</f>
        <v>500</v>
      </c>
      <c r="M24" s="4">
        <f>VLOOKUP($B24,Баланс!$B:$P,M$2,0)</f>
        <v>480</v>
      </c>
      <c r="N24" s="4">
        <f>VLOOKUP($B24,Баланс!$B:$P,N$2,0)</f>
        <v>485</v>
      </c>
      <c r="O24" s="4">
        <f>VLOOKUP($B24,Баланс!$B:$P,O$2,0)</f>
        <v>470</v>
      </c>
      <c r="P24" s="5">
        <f>VLOOKUP($B24,Баланс!$B:$P,P$2,0)</f>
        <v>490</v>
      </c>
    </row>
    <row r="25" spans="2:25">
      <c r="B25" s="70">
        <f>Баланс!B23</f>
        <v>20</v>
      </c>
      <c r="C25" s="4" t="str">
        <f>Баланс!C23</f>
        <v>Задолженность по заработной плате</v>
      </c>
      <c r="D25" s="4" t="s">
        <v>78</v>
      </c>
      <c r="E25" s="4">
        <f>VLOOKUP($B25,Баланс!$B:$P,E$2,0)</f>
        <v>60</v>
      </c>
      <c r="F25" s="4">
        <f>VLOOKUP($B25,Баланс!$B:$P,F$2,0)</f>
        <v>65</v>
      </c>
      <c r="G25" s="4">
        <f>VLOOKUP($B25,Баланс!$B:$P,G$2,0)</f>
        <v>50</v>
      </c>
      <c r="H25" s="4">
        <f>VLOOKUP($B25,Баланс!$B:$P,H$2,0)</f>
        <v>70</v>
      </c>
      <c r="I25" s="4">
        <f>VLOOKUP($B25,Баланс!$B:$P,I$2,0)</f>
        <v>45</v>
      </c>
      <c r="J25" s="4">
        <f>VLOOKUP($B25,Баланс!$B:$P,J$2,0)</f>
        <v>60</v>
      </c>
      <c r="K25" s="4">
        <f>VLOOKUP($B25,Баланс!$B:$P,K$2,0)</f>
        <v>50</v>
      </c>
      <c r="L25" s="4">
        <f>VLOOKUP($B25,Баланс!$B:$P,L$2,0)</f>
        <v>30</v>
      </c>
      <c r="M25" s="4">
        <f>VLOOKUP($B25,Баланс!$B:$P,M$2,0)</f>
        <v>45</v>
      </c>
      <c r="N25" s="4">
        <f>VLOOKUP($B25,Баланс!$B:$P,N$2,0)</f>
        <v>60</v>
      </c>
      <c r="O25" s="4">
        <f>VLOOKUP($B25,Баланс!$B:$P,O$2,0)</f>
        <v>50</v>
      </c>
      <c r="P25" s="5">
        <f>VLOOKUP($B25,Баланс!$B:$P,P$2,0)</f>
        <v>45</v>
      </c>
    </row>
    <row r="26" spans="2:25">
      <c r="B26" s="71">
        <f>Баланс!B24</f>
        <v>21</v>
      </c>
      <c r="C26" s="10" t="str">
        <f>Баланс!C24</f>
        <v>Задолженность по расчетам с бюджетом</v>
      </c>
      <c r="D26" s="10" t="s">
        <v>78</v>
      </c>
      <c r="E26" s="10">
        <f>VLOOKUP($B26,Баланс!$B:$P,E$2,0)</f>
        <v>120</v>
      </c>
      <c r="F26" s="10">
        <f>VLOOKUP($B26,Баланс!$B:$P,F$2,0)</f>
        <v>120</v>
      </c>
      <c r="G26" s="10">
        <f>VLOOKUP($B26,Баланс!$B:$P,G$2,0)</f>
        <v>130</v>
      </c>
      <c r="H26" s="10">
        <f>VLOOKUP($B26,Баланс!$B:$P,H$2,0)</f>
        <v>150</v>
      </c>
      <c r="I26" s="10">
        <f>VLOOKUP($B26,Баланс!$B:$P,I$2,0)</f>
        <v>100</v>
      </c>
      <c r="J26" s="10">
        <f>VLOOKUP($B26,Баланс!$B:$P,J$2,0)</f>
        <v>120</v>
      </c>
      <c r="K26" s="10">
        <f>VLOOKUP($B26,Баланс!$B:$P,K$2,0)</f>
        <v>130</v>
      </c>
      <c r="L26" s="10">
        <f>VLOOKUP($B26,Баланс!$B:$P,L$2,0)</f>
        <v>150</v>
      </c>
      <c r="M26" s="10">
        <f>VLOOKUP($B26,Баланс!$B:$P,M$2,0)</f>
        <v>120</v>
      </c>
      <c r="N26" s="10">
        <f>VLOOKUP($B26,Баланс!$B:$P,N$2,0)</f>
        <v>120</v>
      </c>
      <c r="O26" s="10">
        <f>VLOOKUP($B26,Баланс!$B:$P,O$2,0)</f>
        <v>100</v>
      </c>
      <c r="P26" s="11">
        <f>VLOOKUP($B26,Баланс!$B:$P,P$2,0)</f>
        <v>120</v>
      </c>
    </row>
    <row r="27" spans="2:25" s="63" customFormat="1">
      <c r="B27" s="72"/>
      <c r="C27" s="60" t="s">
        <v>2</v>
      </c>
      <c r="D27" s="61"/>
      <c r="E27" s="62">
        <v>31</v>
      </c>
      <c r="F27" s="62">
        <v>28</v>
      </c>
      <c r="G27" s="61">
        <v>31</v>
      </c>
      <c r="H27" s="61">
        <v>30</v>
      </c>
      <c r="I27" s="61">
        <v>31</v>
      </c>
      <c r="J27" s="61">
        <v>30</v>
      </c>
      <c r="K27" s="61">
        <v>31</v>
      </c>
      <c r="L27" s="61">
        <v>31</v>
      </c>
      <c r="M27" s="61">
        <v>30</v>
      </c>
      <c r="N27" s="61">
        <v>31</v>
      </c>
      <c r="O27" s="61">
        <v>30</v>
      </c>
      <c r="P27" s="61">
        <v>31</v>
      </c>
    </row>
    <row r="28" spans="2:25">
      <c r="B28" s="69">
        <f>ПиУ!B3</f>
        <v>1</v>
      </c>
      <c r="C28" s="8" t="str">
        <f>ПиУ!C3</f>
        <v>Выручка от реализации</v>
      </c>
      <c r="D28" s="8" t="s">
        <v>79</v>
      </c>
      <c r="E28" s="8">
        <f>VLOOKUP($B28,ПиУ!$B:$O,E$2-1,0)</f>
        <v>2900</v>
      </c>
      <c r="F28" s="8">
        <f>VLOOKUP($B28,ПиУ!$B:$O,F$2-1,0)</f>
        <v>3350</v>
      </c>
      <c r="G28" s="8">
        <f>VLOOKUP($B28,ПиУ!$B:$O,G$2-1,0)</f>
        <v>3800</v>
      </c>
      <c r="H28" s="8">
        <f>VLOOKUP($B28,ПиУ!$B:$O,H$2-1,0)</f>
        <v>4200</v>
      </c>
      <c r="I28" s="8">
        <f>VLOOKUP($B28,ПиУ!$B:$O,I$2-1,0)</f>
        <v>4600</v>
      </c>
      <c r="J28" s="8">
        <f>VLOOKUP($B28,ПиУ!$B:$O,J$2-1,0)</f>
        <v>4800</v>
      </c>
      <c r="K28" s="8">
        <f>VLOOKUP($B28,ПиУ!$B:$O,K$2-1,0)</f>
        <v>4950</v>
      </c>
      <c r="L28" s="8">
        <f>VLOOKUP($B28,ПиУ!$B:$O,L$2-1,0)</f>
        <v>5000</v>
      </c>
      <c r="M28" s="8">
        <f>VLOOKUP($B28,ПиУ!$B:$O,M$2-1,0)</f>
        <v>4800</v>
      </c>
      <c r="N28" s="8">
        <f>VLOOKUP($B28,ПиУ!$B:$O,N$2-1,0)</f>
        <v>4850</v>
      </c>
      <c r="O28" s="8">
        <f>VLOOKUP($B28,ПиУ!$B:$O,O$2-1,0)</f>
        <v>4700</v>
      </c>
      <c r="P28" s="9">
        <f>VLOOKUP($B28,ПиУ!$B:$O,P$2-1,0)</f>
        <v>4900</v>
      </c>
    </row>
    <row r="29" spans="2:25">
      <c r="B29" s="70">
        <f>ПиУ!B5</f>
        <v>3</v>
      </c>
      <c r="C29" s="4" t="str">
        <f>ПиУ!C5</f>
        <v>Сырье и материалы</v>
      </c>
      <c r="D29" s="4" t="s">
        <v>79</v>
      </c>
      <c r="E29" s="4">
        <f>VLOOKUP($B29,ПиУ!$B:$O,E$2-1,0)</f>
        <v>950</v>
      </c>
      <c r="F29" s="4">
        <f>VLOOKUP($B29,ПиУ!$B:$O,F$2-1,0)</f>
        <v>1050</v>
      </c>
      <c r="G29" s="4">
        <f>VLOOKUP($B29,ПиУ!$B:$O,G$2-1,0)</f>
        <v>1200</v>
      </c>
      <c r="H29" s="4">
        <f>VLOOKUP($B29,ПиУ!$B:$O,H$2-1,0)</f>
        <v>1250</v>
      </c>
      <c r="I29" s="4">
        <f>VLOOKUP($B29,ПиУ!$B:$O,I$2-1,0)</f>
        <v>1200</v>
      </c>
      <c r="J29" s="4">
        <f>VLOOKUP($B29,ПиУ!$B:$O,J$2-1,0)</f>
        <v>1340</v>
      </c>
      <c r="K29" s="4">
        <f>VLOOKUP($B29,ПиУ!$B:$O,K$2-1,0)</f>
        <v>1520</v>
      </c>
      <c r="L29" s="4">
        <f>VLOOKUP($B29,ПиУ!$B:$O,L$2-1,0)</f>
        <v>1400</v>
      </c>
      <c r="M29" s="4">
        <f>VLOOKUP($B29,ПиУ!$B:$O,M$2-1,0)</f>
        <v>1450</v>
      </c>
      <c r="N29" s="4">
        <f>VLOOKUP($B29,ПиУ!$B:$O,N$2-1,0)</f>
        <v>1510</v>
      </c>
      <c r="O29" s="4">
        <f>VLOOKUP($B29,ПиУ!$B:$O,O$2-1,0)</f>
        <v>1560</v>
      </c>
      <c r="P29" s="5">
        <f>VLOOKUP($B29,ПиУ!$B:$O,P$2-1,0)</f>
        <v>1630</v>
      </c>
    </row>
    <row r="30" spans="2:25">
      <c r="B30" s="70">
        <f>ПиУ!B6</f>
        <v>4</v>
      </c>
      <c r="C30" s="4" t="str">
        <f>ПиУ!C6</f>
        <v>Товары для перепродажи</v>
      </c>
      <c r="D30" s="4" t="s">
        <v>79</v>
      </c>
      <c r="E30" s="4">
        <f>VLOOKUP($B30,ПиУ!$B:$O,E$2-1,0)</f>
        <v>285</v>
      </c>
      <c r="F30" s="4">
        <f>VLOOKUP($B30,ПиУ!$B:$O,F$2-1,0)</f>
        <v>315</v>
      </c>
      <c r="G30" s="4">
        <f>VLOOKUP($B30,ПиУ!$B:$O,G$2-1,0)</f>
        <v>360</v>
      </c>
      <c r="H30" s="4">
        <f>VLOOKUP($B30,ПиУ!$B:$O,H$2-1,0)</f>
        <v>375</v>
      </c>
      <c r="I30" s="4">
        <f>VLOOKUP($B30,ПиУ!$B:$O,I$2-1,0)</f>
        <v>360</v>
      </c>
      <c r="J30" s="4">
        <f>VLOOKUP($B30,ПиУ!$B:$O,J$2-1,0)</f>
        <v>402</v>
      </c>
      <c r="K30" s="4">
        <f>VLOOKUP($B30,ПиУ!$B:$O,K$2-1,0)</f>
        <v>456</v>
      </c>
      <c r="L30" s="4">
        <f>VLOOKUP($B30,ПиУ!$B:$O,L$2-1,0)</f>
        <v>420</v>
      </c>
      <c r="M30" s="4">
        <f>VLOOKUP($B30,ПиУ!$B:$O,M$2-1,0)</f>
        <v>435</v>
      </c>
      <c r="N30" s="4">
        <f>VLOOKUP($B30,ПиУ!$B:$O,N$2-1,0)</f>
        <v>453</v>
      </c>
      <c r="O30" s="4">
        <f>VLOOKUP($B30,ПиУ!$B:$O,O$2-1,0)</f>
        <v>468</v>
      </c>
      <c r="P30" s="5">
        <f>VLOOKUP($B30,ПиУ!$B:$O,P$2-1,0)</f>
        <v>489</v>
      </c>
    </row>
    <row r="31" spans="2:25">
      <c r="B31" s="70">
        <f>ПиУ!B7</f>
        <v>5</v>
      </c>
      <c r="C31" s="4" t="str">
        <f>ПиУ!C7</f>
        <v>Вспомогательные материалы и упаковка</v>
      </c>
      <c r="D31" s="4" t="s">
        <v>79</v>
      </c>
      <c r="E31" s="4">
        <f>VLOOKUP($B31,ПиУ!$B:$O,E$2-1,0)</f>
        <v>190</v>
      </c>
      <c r="F31" s="4">
        <f>VLOOKUP($B31,ПиУ!$B:$O,F$2-1,0)</f>
        <v>210</v>
      </c>
      <c r="G31" s="4">
        <f>VLOOKUP($B31,ПиУ!$B:$O,G$2-1,0)</f>
        <v>240</v>
      </c>
      <c r="H31" s="4">
        <f>VLOOKUP($B31,ПиУ!$B:$O,H$2-1,0)</f>
        <v>250</v>
      </c>
      <c r="I31" s="4">
        <f>VLOOKUP($B31,ПиУ!$B:$O,I$2-1,0)</f>
        <v>240</v>
      </c>
      <c r="J31" s="4">
        <f>VLOOKUP($B31,ПиУ!$B:$O,J$2-1,0)</f>
        <v>268</v>
      </c>
      <c r="K31" s="4">
        <f>VLOOKUP($B31,ПиУ!$B:$O,K$2-1,0)</f>
        <v>304</v>
      </c>
      <c r="L31" s="4">
        <f>VLOOKUP($B31,ПиУ!$B:$O,L$2-1,0)</f>
        <v>280</v>
      </c>
      <c r="M31" s="4">
        <f>VLOOKUP($B31,ПиУ!$B:$O,M$2-1,0)</f>
        <v>290</v>
      </c>
      <c r="N31" s="4">
        <f>VLOOKUP($B31,ПиУ!$B:$O,N$2-1,0)</f>
        <v>302</v>
      </c>
      <c r="O31" s="4">
        <f>VLOOKUP($B31,ПиУ!$B:$O,O$2-1,0)</f>
        <v>312</v>
      </c>
      <c r="P31" s="5">
        <f>VLOOKUP($B31,ПиУ!$B:$O,P$2-1,0)</f>
        <v>326</v>
      </c>
    </row>
    <row r="32" spans="2:25">
      <c r="B32" s="70">
        <f>ПиУ!B16</f>
        <v>14</v>
      </c>
      <c r="C32" s="4" t="str">
        <f>ПиУ!C16</f>
        <v>Аренда</v>
      </c>
      <c r="D32" s="4" t="s">
        <v>79</v>
      </c>
      <c r="E32" s="4">
        <f>VLOOKUP($B32,ПиУ!$B:$O,E$2-1,0)</f>
        <v>45</v>
      </c>
      <c r="F32" s="4">
        <f>VLOOKUP($B32,ПиУ!$B:$O,F$2-1,0)</f>
        <v>45</v>
      </c>
      <c r="G32" s="4">
        <f>VLOOKUP($B32,ПиУ!$B:$O,G$2-1,0)</f>
        <v>45</v>
      </c>
      <c r="H32" s="4">
        <f>VLOOKUP($B32,ПиУ!$B:$O,H$2-1,0)</f>
        <v>45</v>
      </c>
      <c r="I32" s="4">
        <f>VLOOKUP($B32,ПиУ!$B:$O,I$2-1,0)</f>
        <v>45</v>
      </c>
      <c r="J32" s="4">
        <f>VLOOKUP($B32,ПиУ!$B:$O,J$2-1,0)</f>
        <v>45</v>
      </c>
      <c r="K32" s="4">
        <f>VLOOKUP($B32,ПиУ!$B:$O,K$2-1,0)</f>
        <v>45</v>
      </c>
      <c r="L32" s="4">
        <f>VLOOKUP($B32,ПиУ!$B:$O,L$2-1,0)</f>
        <v>45</v>
      </c>
      <c r="M32" s="4">
        <f>VLOOKUP($B32,ПиУ!$B:$O,M$2-1,0)</f>
        <v>45</v>
      </c>
      <c r="N32" s="4">
        <f>VLOOKUP($B32,ПиУ!$B:$O,N$2-1,0)</f>
        <v>45</v>
      </c>
      <c r="O32" s="4">
        <f>VLOOKUP($B32,ПиУ!$B:$O,O$2-1,0)</f>
        <v>45</v>
      </c>
      <c r="P32" s="5">
        <f>VLOOKUP($B32,ПиУ!$B:$O,P$2-1,0)</f>
        <v>45</v>
      </c>
    </row>
    <row r="33" spans="2:16">
      <c r="B33" s="71">
        <f>ПиУ!B4</f>
        <v>2</v>
      </c>
      <c r="C33" s="10" t="str">
        <f>ПиУ!C4</f>
        <v>Себестоимость реализации</v>
      </c>
      <c r="D33" s="10" t="s">
        <v>79</v>
      </c>
      <c r="E33" s="10">
        <f>VLOOKUP($B33,ПиУ!$B:$O,E$2-1,0)</f>
        <v>2000</v>
      </c>
      <c r="F33" s="10">
        <f>VLOOKUP($B33,ПиУ!$B:$O,F$2-1,0)</f>
        <v>2225</v>
      </c>
      <c r="G33" s="10">
        <f>VLOOKUP($B33,ПиУ!$B:$O,G$2-1,0)</f>
        <v>2540</v>
      </c>
      <c r="H33" s="10">
        <f>VLOOKUP($B33,ПиУ!$B:$O,H$2-1,0)</f>
        <v>2670</v>
      </c>
      <c r="I33" s="10">
        <f>VLOOKUP($B33,ПиУ!$B:$O,I$2-1,0)</f>
        <v>2620</v>
      </c>
      <c r="J33" s="10">
        <f>VLOOKUP($B33,ПиУ!$B:$O,J$2-1,0)</f>
        <v>2892</v>
      </c>
      <c r="K33" s="10">
        <f>VLOOKUP($B33,ПиУ!$B:$O,K$2-1,0)</f>
        <v>3231</v>
      </c>
      <c r="L33" s="10">
        <f>VLOOKUP($B33,ПиУ!$B:$O,L$2-1,0)</f>
        <v>3020</v>
      </c>
      <c r="M33" s="10">
        <f>VLOOKUP($B33,ПиУ!$B:$O,M$2-1,0)</f>
        <v>3090</v>
      </c>
      <c r="N33" s="10">
        <f>VLOOKUP($B33,ПиУ!$B:$O,N$2-1,0)</f>
        <v>3203</v>
      </c>
      <c r="O33" s="10">
        <f>VLOOKUP($B33,ПиУ!$B:$O,O$2-1,0)</f>
        <v>3278</v>
      </c>
      <c r="P33" s="11">
        <f>VLOOKUP($B33,ПиУ!$B:$O,P$2-1,0)</f>
        <v>3424</v>
      </c>
    </row>
    <row r="34" spans="2:16">
      <c r="B34" s="7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2:16" s="3" customFormat="1">
      <c r="B35" s="68"/>
      <c r="C35" s="17" t="s">
        <v>84</v>
      </c>
      <c r="D35" s="17"/>
      <c r="E35" s="18" t="s">
        <v>38</v>
      </c>
      <c r="F35" s="17" t="s">
        <v>39</v>
      </c>
      <c r="G35" s="17" t="s">
        <v>40</v>
      </c>
      <c r="H35" s="17" t="s">
        <v>41</v>
      </c>
      <c r="I35" s="17" t="s">
        <v>42</v>
      </c>
      <c r="J35" s="17" t="s">
        <v>43</v>
      </c>
      <c r="K35" s="17" t="s">
        <v>44</v>
      </c>
      <c r="L35" s="17" t="s">
        <v>45</v>
      </c>
      <c r="M35" s="17" t="s">
        <v>46</v>
      </c>
      <c r="N35" s="17" t="s">
        <v>47</v>
      </c>
      <c r="O35" s="17" t="s">
        <v>48</v>
      </c>
      <c r="P35" s="37" t="s">
        <v>49</v>
      </c>
    </row>
    <row r="36" spans="2:16">
      <c r="B36" s="69"/>
      <c r="C36" s="8" t="str">
        <f>C23</f>
        <v>Кредиторская задолженность</v>
      </c>
      <c r="D36" s="8" t="s">
        <v>0</v>
      </c>
      <c r="E36" s="8">
        <f>E23/(SUM(E29:E32)/E27)</f>
        <v>48.925170068027207</v>
      </c>
      <c r="F36" s="8">
        <f>(E23+F23)/2/(SUM(F29:F32)/F27)</f>
        <v>43.20987654320988</v>
      </c>
      <c r="G36" s="8">
        <f t="shared" ref="G36:P36" si="7">(F23+G23)/2/(SUM(G29:G32)/G27)</f>
        <v>48.054200542005418</v>
      </c>
      <c r="H36" s="8">
        <f t="shared" si="7"/>
        <v>50</v>
      </c>
      <c r="I36" s="8">
        <f t="shared" si="7"/>
        <v>59.143631436314365</v>
      </c>
      <c r="J36" s="8">
        <f t="shared" si="7"/>
        <v>54.89051094890511</v>
      </c>
      <c r="K36" s="8">
        <f t="shared" si="7"/>
        <v>52</v>
      </c>
      <c r="L36" s="8">
        <f t="shared" si="7"/>
        <v>57.519813519813525</v>
      </c>
      <c r="M36" s="8">
        <f t="shared" si="7"/>
        <v>52.972972972972975</v>
      </c>
      <c r="N36" s="8">
        <f t="shared" si="7"/>
        <v>51.8008658008658</v>
      </c>
      <c r="O36" s="8">
        <f t="shared" si="7"/>
        <v>48.050314465408803</v>
      </c>
      <c r="P36" s="9">
        <f t="shared" si="7"/>
        <v>47.807228915662648</v>
      </c>
    </row>
    <row r="37" spans="2:16">
      <c r="B37" s="70"/>
      <c r="C37" s="4" t="str">
        <f>C24</f>
        <v>Авансы полученные</v>
      </c>
      <c r="D37" s="4" t="s">
        <v>0</v>
      </c>
      <c r="E37" s="4">
        <f>E24/(E28/E27)</f>
        <v>3.1</v>
      </c>
      <c r="F37" s="4">
        <f>(E24+F24)/2/(F28/F27)</f>
        <v>2.6119402985074629</v>
      </c>
      <c r="G37" s="4">
        <f t="shared" ref="G37:P37" si="8">(F24+G24)/2/(G28/G27)</f>
        <v>2.9164473684210526</v>
      </c>
      <c r="H37" s="4">
        <f t="shared" si="8"/>
        <v>2.8571428571428572</v>
      </c>
      <c r="I37" s="4">
        <f t="shared" si="8"/>
        <v>2.965217391304348</v>
      </c>
      <c r="J37" s="4">
        <f t="shared" si="8"/>
        <v>2.9375</v>
      </c>
      <c r="K37" s="4">
        <f t="shared" si="8"/>
        <v>3.0530303030303028</v>
      </c>
      <c r="L37" s="4">
        <f t="shared" si="8"/>
        <v>3.0845000000000002</v>
      </c>
      <c r="M37" s="4">
        <f t="shared" si="8"/>
        <v>3.0625</v>
      </c>
      <c r="N37" s="4">
        <f t="shared" si="8"/>
        <v>3.0840206185567012</v>
      </c>
      <c r="O37" s="4">
        <f t="shared" si="8"/>
        <v>3.0478723404255321</v>
      </c>
      <c r="P37" s="5">
        <f t="shared" si="8"/>
        <v>3.036734693877551</v>
      </c>
    </row>
    <row r="38" spans="2:16">
      <c r="B38" s="70"/>
      <c r="C38" s="4" t="str">
        <f>C25</f>
        <v>Задолженность по заработной плате</v>
      </c>
      <c r="D38" s="4" t="s">
        <v>0</v>
      </c>
      <c r="E38" s="4">
        <f>E25/(E33/E27)</f>
        <v>0.93</v>
      </c>
      <c r="F38" s="4">
        <f>(E25+F25)/2/(F33/F27)</f>
        <v>0.7865168539325843</v>
      </c>
      <c r="G38" s="4">
        <f t="shared" ref="G38:P38" si="9">(F25+G25)/2/(G33/G27)</f>
        <v>0.70177165354330706</v>
      </c>
      <c r="H38" s="4">
        <f t="shared" si="9"/>
        <v>0.6741573033707865</v>
      </c>
      <c r="I38" s="4">
        <f t="shared" si="9"/>
        <v>0.68034351145038163</v>
      </c>
      <c r="J38" s="4">
        <f t="shared" si="9"/>
        <v>0.54460580912863066</v>
      </c>
      <c r="K38" s="4">
        <f t="shared" si="9"/>
        <v>0.52770040235221294</v>
      </c>
      <c r="L38" s="4">
        <f t="shared" si="9"/>
        <v>0.41059602649006621</v>
      </c>
      <c r="M38" s="4">
        <f t="shared" si="9"/>
        <v>0.36407766990291263</v>
      </c>
      <c r="N38" s="4">
        <f t="shared" si="9"/>
        <v>0.50811738994692468</v>
      </c>
      <c r="O38" s="4">
        <f t="shared" si="9"/>
        <v>0.50335570469798663</v>
      </c>
      <c r="P38" s="5">
        <f t="shared" si="9"/>
        <v>0.43005257009345793</v>
      </c>
    </row>
    <row r="39" spans="2:16">
      <c r="B39" s="70"/>
      <c r="C39" s="4" t="str">
        <f>C26</f>
        <v>Задолженность по расчетам с бюджетом</v>
      </c>
      <c r="D39" s="4" t="s">
        <v>0</v>
      </c>
      <c r="E39" s="4">
        <f>E26/(E33/E27)</f>
        <v>1.86</v>
      </c>
      <c r="F39" s="4">
        <f>(E26+F26)/2/(F33/F27)</f>
        <v>1.5101123595505619</v>
      </c>
      <c r="G39" s="4">
        <f t="shared" ref="G39:P39" si="10">(F26+G26)/2/(G33/G27)</f>
        <v>1.5255905511811023</v>
      </c>
      <c r="H39" s="4">
        <f t="shared" si="10"/>
        <v>1.5730337078651686</v>
      </c>
      <c r="I39" s="4">
        <f t="shared" si="10"/>
        <v>1.4790076335877862</v>
      </c>
      <c r="J39" s="4">
        <f t="shared" si="10"/>
        <v>1.1410788381742738</v>
      </c>
      <c r="K39" s="4">
        <f t="shared" si="10"/>
        <v>1.1993190962550295</v>
      </c>
      <c r="L39" s="4">
        <f t="shared" si="10"/>
        <v>1.4370860927152318</v>
      </c>
      <c r="M39" s="4">
        <f t="shared" si="10"/>
        <v>1.3106796116504855</v>
      </c>
      <c r="N39" s="4">
        <f t="shared" si="10"/>
        <v>1.1614111770215423</v>
      </c>
      <c r="O39" s="4">
        <f t="shared" si="10"/>
        <v>1.0067114093959733</v>
      </c>
      <c r="P39" s="5">
        <f t="shared" si="10"/>
        <v>0.99591121495327106</v>
      </c>
    </row>
    <row r="40" spans="2:16">
      <c r="B40" s="71"/>
      <c r="C40" s="6" t="s">
        <v>85</v>
      </c>
      <c r="D40" s="6" t="s">
        <v>1</v>
      </c>
      <c r="E40" s="6">
        <f>SUM(E36:E39)</f>
        <v>54.815170068027207</v>
      </c>
      <c r="F40" s="6">
        <f t="shared" ref="F40:P40" si="11">SUM(F36:F39)</f>
        <v>48.118446055200486</v>
      </c>
      <c r="G40" s="6">
        <f t="shared" si="11"/>
        <v>53.198010115150879</v>
      </c>
      <c r="H40" s="6">
        <f t="shared" si="11"/>
        <v>55.104333868378809</v>
      </c>
      <c r="I40" s="6">
        <f t="shared" si="11"/>
        <v>64.268199972656888</v>
      </c>
      <c r="J40" s="6">
        <f t="shared" si="11"/>
        <v>59.513695596208017</v>
      </c>
      <c r="K40" s="6">
        <f t="shared" si="11"/>
        <v>56.780049801637546</v>
      </c>
      <c r="L40" s="6">
        <f t="shared" si="11"/>
        <v>62.451995639018826</v>
      </c>
      <c r="M40" s="6">
        <f t="shared" si="11"/>
        <v>57.710230254526373</v>
      </c>
      <c r="N40" s="6">
        <f t="shared" si="11"/>
        <v>56.554414986390967</v>
      </c>
      <c r="O40" s="6">
        <f t="shared" si="11"/>
        <v>52.608253919928302</v>
      </c>
      <c r="P40" s="7">
        <f t="shared" si="11"/>
        <v>52.269927394586929</v>
      </c>
    </row>
    <row r="41" spans="2:16" ht="15.75">
      <c r="B41" s="72"/>
      <c r="C41" s="5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2:16" ht="19.5" customHeight="1">
      <c r="B42" s="73"/>
      <c r="C42" s="64" t="s">
        <v>86</v>
      </c>
      <c r="D42" s="64" t="s">
        <v>9</v>
      </c>
      <c r="E42" s="64">
        <f>E20-E40</f>
        <v>57.57248873415066</v>
      </c>
      <c r="F42" s="64">
        <f t="shared" ref="F42:P42" si="12">F20-F40</f>
        <v>53.632685925346216</v>
      </c>
      <c r="G42" s="64">
        <f t="shared" si="12"/>
        <v>63.848776388509833</v>
      </c>
      <c r="H42" s="64">
        <f t="shared" si="12"/>
        <v>64.863242375601942</v>
      </c>
      <c r="I42" s="64">
        <f t="shared" si="12"/>
        <v>71.038920560587954</v>
      </c>
      <c r="J42" s="64">
        <f t="shared" si="12"/>
        <v>68.889006918190944</v>
      </c>
      <c r="K42" s="64">
        <f t="shared" si="12"/>
        <v>67.894222887872999</v>
      </c>
      <c r="L42" s="64">
        <f t="shared" si="12"/>
        <v>68.798836905919671</v>
      </c>
      <c r="M42" s="64">
        <f t="shared" si="12"/>
        <v>69.128257358463259</v>
      </c>
      <c r="N42" s="64">
        <f t="shared" si="12"/>
        <v>72.706956914793793</v>
      </c>
      <c r="O42" s="64">
        <f t="shared" si="12"/>
        <v>71.671487829112309</v>
      </c>
      <c r="P42" s="65">
        <f t="shared" si="12"/>
        <v>71.379596466617443</v>
      </c>
    </row>
  </sheetData>
  <pageMargins left="0.7" right="0.7" top="0.75" bottom="0.75" header="0.3" footer="0.3"/>
  <pageSetup paperSize="9" orientation="portrait" r:id="rId1"/>
  <ignoredErrors>
    <ignoredError sqref="F16 F18:F19 F37:F39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Баланс</vt:lpstr>
      <vt:lpstr>ПиУ</vt:lpstr>
      <vt:lpstr>Цикл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Excel-модель</dc:title>
  <dc:subject/>
  <dc:creator/>
  <cp:keywords/>
  <dc:description>Подготовлено на базе материалов ФСС «Система Финансовый директор»</dc:description>
  <cp:lastModifiedBy/>
  <dcterms:created xsi:type="dcterms:W3CDTF">2006-09-28T05:33:49Z</dcterms:created>
  <dcterms:modified xsi:type="dcterms:W3CDTF">2017-05-31T09:28:56Z</dcterms:modified>
  <cp:category/>
</cp:coreProperties>
</file>